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Тарифы\2023г\Электрика\Том 3\Раскрытие информации о размере тарифа\"/>
    </mc:Choice>
  </mc:AlternateContent>
  <xr:revisionPtr revIDLastSave="0" documentId="13_ncr:1_{84067490-737B-4B42-B87F-A41B84F2538C}" xr6:coauthVersionLast="45" xr6:coauthVersionMax="45" xr10:uidLastSave="{00000000-0000-0000-0000-000000000000}"/>
  <bookViews>
    <workbookView xWindow="-120" yWindow="-120" windowWidth="29040" windowHeight="15840" xr2:uid="{7291345A-9698-4A93-90B1-128300A2CD6F}"/>
  </bookViews>
  <sheets>
    <sheet name="Форма раскрытия информации" sheetId="1" r:id="rId1"/>
  </sheets>
  <externalReferences>
    <externalReference r:id="rId2"/>
  </externalReferences>
  <definedNames>
    <definedName name="BACE">[1]TEHSHEET!$O$21:$O$22</definedName>
    <definedName name="BASIS_INSTALL">[1]TEHSHEET!$Q$21:$Q$24</definedName>
    <definedName name="doc_list">[1]TEHSHEET!$Q$29:$Q$30</definedName>
    <definedName name="EZ_DPR">[1]TEHSHEET!$K$51:$K$52</definedName>
    <definedName name="FIRST_PERIOD_IN_LT">[1]Титульный!$H$22</definedName>
    <definedName name="FORM_INF_DISCL_vis_flags">'Форма раскрытия информации'!$A$79:$A$109</definedName>
    <definedName name="god">[1]Титульный!$H$16</definedName>
    <definedName name="GROUP_AMORT">[1]TEHSHEET!$AE$33:$AE$42</definedName>
    <definedName name="INN">[1]Титульный!$H$13</definedName>
    <definedName name="INSTALL_METHOD">[1]TEHSHEET!$P$21:$P$23</definedName>
    <definedName name="KOL_CEPEY">[1]TEHSHEET!$AE$3:$AE$4</definedName>
    <definedName name="KOL_KAB">[1]TEHSHEET!$AE$12:$AE$16</definedName>
    <definedName name="KOL_TR">[1]TEHSHEET!$Y$33:$Y$34</definedName>
    <definedName name="KOL_YACHEEK">[1]TEHSHEET!$AA$24:$AA$28</definedName>
    <definedName name="KPP">[1]Титульный!$H$14</definedName>
    <definedName name="LEVEL_VOLTAGE">[1]TEHSHEET!$N$21:$N$24</definedName>
    <definedName name="LIST_SOB">[1]TEHSHEET!$K$56:$K$61</definedName>
    <definedName name="logic">[1]TEHSHEET!$O$10:$O$11</definedName>
    <definedName name="METOD_RASCHETA_TARIFA">[1]TEHSHEET!$T$12:$T$18</definedName>
    <definedName name="MONTH_LIST">[1]TEHSHEET!$E$17:$E$28</definedName>
    <definedName name="napr_tr_C6">[1]TEHSHEET!$W$33:$W$38</definedName>
    <definedName name="napr_tr_C7">[1]TEHSHEET!$W$49:$W$50</definedName>
    <definedName name="napr_tr_C8">[1]TEHSHEET!$W$63:$W$67</definedName>
    <definedName name="ORG">[1]Титульный!$H$9</definedName>
    <definedName name="P1_4_1_EE_1_TOTAL">'[1]П1.4'!$X$14</definedName>
    <definedName name="P1_4_1_EE_2_TOTAL">'[1]П1.4'!$AM$14</definedName>
    <definedName name="P1_5_1_POWER_2_TOTAL">'[1]П1.5'!$AM$14</definedName>
    <definedName name="PERIOD_IN_LT">[1]Титульный!$H$28</definedName>
    <definedName name="PERIOD_LENGTH">[1]Титульный!$H$24</definedName>
    <definedName name="PROVOD">[1]TEHSHEET!$AA$3:$AA$6</definedName>
    <definedName name="REGION">[1]TEHSHEET!$A$2:$A$28</definedName>
    <definedName name="region_name">[1]Титульный!$H$5</definedName>
    <definedName name="REGION_TARIFF_LIST">[1]Настройка!$C$17:$C$40</definedName>
    <definedName name="REGION_TARIFF_LIST_FLAGS">[1]Настройка!$D$17:$D$40</definedName>
    <definedName name="REGULATION_METHODS">[1]Титульный!$H$18</definedName>
    <definedName name="REPORT_OWNER">[1]Титульный!$H$7</definedName>
    <definedName name="SECHENIE_PROVOD">[1]TEHSHEET!$AC$3:$AC$8</definedName>
    <definedName name="SECHENIE_PROVOD_KL">[1]TEHSHEET!$AC$12:$AC$20</definedName>
    <definedName name="SHEET_TITLE_LOCKED_DATA">[1]Титульный!$H$5:$H$14,[1]Титульный!$H$31:$H$38</definedName>
    <definedName name="SOURCE_DEVICE">[1]TEHSHEET!$P$29:$P$32</definedName>
    <definedName name="SPOSOB_PROKLADKI">[1]TEHSHEET!$W$12:$W$18</definedName>
    <definedName name="STATUS_CONTRACT_REESTR">[1]TEHSHEET!$Q$3:$Q$5</definedName>
    <definedName name="TOK">[1]TEHSHEET!$Y$24:$Y$28</definedName>
    <definedName name="tr_power_С6">[1]TEHSHEET!$AA$33:$AA$45</definedName>
    <definedName name="tr_power_С7">[1]TEHSHEET!$AA$49:$AA$60</definedName>
    <definedName name="tr_power_С8">[1]TEHSHEET!$AA$63:$AA$72</definedName>
    <definedName name="TYPE_CUSTOMERS">[1]TEHSHEET!$P$10:$P$13</definedName>
    <definedName name="TYPE_DEVICE">[1]TEHSHEET!$O$29:$O$32</definedName>
    <definedName name="TYPE_DOC_RENT">[1]TEHSHEET!$O$3:$O$4</definedName>
    <definedName name="TYPE_DOC_RENT2">[1]TEHSHEET!$O$3:$O$8</definedName>
    <definedName name="TYPE_IZOL">[1]TEHSHEET!$AA$12:$AA$13</definedName>
    <definedName name="TYPE_KOTEL">[1]TEHSHEET!$T$3:$T$5</definedName>
    <definedName name="TYPE_OBJECT">[1]TEHSHEET!$N$29:$N$33</definedName>
    <definedName name="TYPE_OBOR">[1]TEHSHEET!$W$24:$W$29</definedName>
    <definedName name="TYPE_OPOR">[1]TEHSHEET!$W$3:$W$5</definedName>
    <definedName name="TYPE_PROVOD_KL">[1]TEHSHEET!$Y$12:$Y$13</definedName>
    <definedName name="TYPE_PROVODA">[1]TEHSHEET!$Y$3:$Y$4</definedName>
    <definedName name="TYPE_RENT_DOG">[1]TEHSHEET!$R$3:$R$4</definedName>
    <definedName name="TYPE_С6">[1]TEHSHEET!$AC$33:$AC$36</definedName>
    <definedName name="TYPE_С7">[1]TEHSHEET!$AC$49:$AC$50</definedName>
    <definedName name="TYPE_С8.1">[1]TEHSHEET!$W$76:$W$77</definedName>
    <definedName name="TYPE2_С8.1">[1]TEHSHEET!$Y$76:$Y$78</definedName>
    <definedName name="YES_NO">[1]TEHSHEET!$E$13:$E$14</definedName>
    <definedName name="_xlnm.Print_Titles" localSheetId="0">'Форма раскрытия информации'!$36:$36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9" i="1" l="1"/>
  <c r="A108" i="1"/>
  <c r="A107" i="1"/>
  <c r="A106" i="1"/>
  <c r="O105" i="1"/>
  <c r="N105" i="1"/>
  <c r="A105" i="1"/>
  <c r="O104" i="1"/>
  <c r="N104" i="1"/>
  <c r="A104" i="1"/>
  <c r="O103" i="1"/>
  <c r="N103" i="1"/>
  <c r="A103" i="1"/>
  <c r="A102" i="1"/>
  <c r="O101" i="1"/>
  <c r="N101" i="1"/>
  <c r="A101" i="1"/>
  <c r="O100" i="1"/>
  <c r="N100" i="1"/>
  <c r="A100" i="1"/>
  <c r="O99" i="1"/>
  <c r="N99" i="1"/>
  <c r="A99" i="1"/>
  <c r="A98" i="1"/>
  <c r="O97" i="1"/>
  <c r="N97" i="1"/>
  <c r="A97" i="1"/>
  <c r="O96" i="1"/>
  <c r="N96" i="1"/>
  <c r="A96" i="1"/>
  <c r="O95" i="1"/>
  <c r="N95" i="1"/>
  <c r="A95" i="1"/>
  <c r="A94" i="1"/>
  <c r="O93" i="1"/>
  <c r="N93" i="1"/>
  <c r="A93" i="1"/>
  <c r="O92" i="1"/>
  <c r="N92" i="1"/>
  <c r="A92" i="1"/>
  <c r="O91" i="1"/>
  <c r="N91" i="1"/>
  <c r="A91" i="1"/>
  <c r="A90" i="1"/>
  <c r="O89" i="1"/>
  <c r="N89" i="1"/>
  <c r="A89" i="1"/>
  <c r="O88" i="1"/>
  <c r="N88" i="1"/>
  <c r="A88" i="1"/>
  <c r="O87" i="1"/>
  <c r="N87" i="1"/>
  <c r="A87" i="1"/>
  <c r="A86" i="1"/>
  <c r="O85" i="1"/>
  <c r="N85" i="1"/>
  <c r="A85" i="1"/>
  <c r="O84" i="1"/>
  <c r="N84" i="1"/>
  <c r="A84" i="1"/>
  <c r="O83" i="1"/>
  <c r="N83" i="1"/>
  <c r="A83" i="1"/>
  <c r="A82" i="1"/>
  <c r="O81" i="1"/>
  <c r="N81" i="1"/>
  <c r="A81" i="1"/>
  <c r="O80" i="1"/>
  <c r="N80" i="1"/>
  <c r="A80" i="1"/>
  <c r="O79" i="1"/>
  <c r="N79" i="1"/>
  <c r="A79" i="1"/>
  <c r="K67" i="1"/>
  <c r="L67" i="1" s="1"/>
  <c r="K65" i="1"/>
  <c r="L65" i="1" s="1"/>
  <c r="J65" i="1"/>
  <c r="L64" i="1"/>
  <c r="K64" i="1"/>
  <c r="J64" i="1"/>
  <c r="L62" i="1"/>
  <c r="K62" i="1"/>
  <c r="J62" i="1"/>
  <c r="L61" i="1"/>
  <c r="K61" i="1"/>
  <c r="J61" i="1"/>
  <c r="L59" i="1"/>
  <c r="K59" i="1"/>
  <c r="J59" i="1"/>
  <c r="L58" i="1"/>
  <c r="K58" i="1"/>
  <c r="J58" i="1"/>
  <c r="L57" i="1"/>
  <c r="K57" i="1"/>
  <c r="J57" i="1"/>
  <c r="L56" i="1"/>
  <c r="K56" i="1"/>
  <c r="J56" i="1"/>
  <c r="L55" i="1"/>
  <c r="K55" i="1"/>
  <c r="J55" i="1"/>
  <c r="L54" i="1"/>
  <c r="K54" i="1"/>
  <c r="J54" i="1"/>
  <c r="L52" i="1"/>
  <c r="K52" i="1"/>
  <c r="J52" i="1"/>
  <c r="L51" i="1"/>
  <c r="K51" i="1"/>
  <c r="J51" i="1"/>
  <c r="L49" i="1"/>
  <c r="K49" i="1"/>
  <c r="J49" i="1"/>
  <c r="L47" i="1"/>
  <c r="K47" i="1"/>
  <c r="J47" i="1"/>
  <c r="J48" i="1" s="1"/>
  <c r="K48" i="1" s="1"/>
  <c r="L48" i="1" s="1"/>
  <c r="L46" i="1"/>
  <c r="K46" i="1"/>
  <c r="J46" i="1"/>
  <c r="L42" i="1"/>
  <c r="K42" i="1"/>
  <c r="J42" i="1"/>
  <c r="J40" i="1"/>
  <c r="J44" i="1" s="1"/>
  <c r="L39" i="1"/>
  <c r="L44" i="1" s="1"/>
  <c r="K39" i="1"/>
  <c r="K44" i="1" s="1"/>
  <c r="J39" i="1"/>
  <c r="I29" i="1"/>
  <c r="I28" i="1"/>
  <c r="I27" i="1"/>
  <c r="I26" i="1"/>
  <c r="I25" i="1"/>
  <c r="I24" i="1"/>
  <c r="I23" i="1"/>
  <c r="I22" i="1"/>
  <c r="I20" i="1"/>
  <c r="G13" i="1"/>
  <c r="G10" i="1"/>
  <c r="A1" i="1"/>
</calcChain>
</file>

<file path=xl/sharedStrings.xml><?xml version="1.0" encoding="utf-8"?>
<sst xmlns="http://schemas.openxmlformats.org/spreadsheetml/2006/main" count="238" uniqueCount="115">
  <si>
    <t xml:space="preserve">                                ПРЕДЛОЖЕНИЕ</t>
  </si>
  <si>
    <t xml:space="preserve">      о размере цен (тарифов), долгосрочных параметров регулирования</t>
  </si>
  <si>
    <t xml:space="preserve">                     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</si>
  <si>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</si>
  <si>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</si>
  <si>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</si>
  <si>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</si>
  <si>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</si>
  <si>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</si>
  <si>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</si>
  <si>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</si>
  <si>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</si>
  <si>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</si>
  <si>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</si>
  <si>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</si>
  <si>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</si>
  <si>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</si>
  <si>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</si>
  <si>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</si>
  <si>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утвержденные_x000D_
на базовый_x000D_
период *</t>
  </si>
  <si>
    <t>Предложения_x000D_
на расчетный период регулирования</t>
  </si>
  <si>
    <t>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</si>
  <si>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Показатели эффективности деятельности организации</t>
  </si>
  <si>
    <t>1.1</t>
  </si>
  <si>
    <t>Выручка</t>
  </si>
  <si>
    <t>тыс.руб.</t>
  </si>
  <si>
    <t>1.2</t>
  </si>
  <si>
    <t>Прибыль (убыток) от продаж</t>
  </si>
  <si>
    <t>1.3</t>
  </si>
  <si>
    <t>EBITDA (прибыль до процентов, налогов и амортизации)</t>
  </si>
  <si>
    <t>1.4</t>
  </si>
  <si>
    <t>Чистая прибыль (убыток)</t>
  </si>
  <si>
    <t>2</t>
  </si>
  <si>
    <t>Показатели рентабельности организации</t>
  </si>
  <si>
    <t>2.1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</si>
  <si>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</si>
  <si>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%</t>
  </si>
  <si>
    <t>3</t>
  </si>
  <si>
    <t>Показатели регулируемых видов деятельности организации</t>
  </si>
  <si>
    <t>3.1</t>
  </si>
  <si>
    <t>Заявленная мощность &lt;***&gt;</t>
  </si>
  <si>
    <t>МВт</t>
  </si>
  <si>
    <t>3.2</t>
  </si>
  <si>
    <t>Объем полезного отпуска электроэнергии - Всего &lt;***&gt;</t>
  </si>
  <si>
    <t>тыс.кВт*ч</t>
  </si>
  <si>
    <t>3.3</t>
  </si>
  <si>
    <t>Объем полезного отпуска электроэнергии населению и приравненным к нему категориям потребителей &lt;***&gt;</t>
  </si>
  <si>
    <t>тыс. кВт·ч</t>
  </si>
  <si>
    <t>3.4</t>
  </si>
  <si>
    <t>Уровень потерь электрической энергии &lt;***&gt;</t>
  </si>
  <si>
    <t>3.5</t>
  </si>
  <si>
    <t>Реквизиты программы энергоэффективности (кем утверждена, дата утверждения, номер приказа) &lt;***&gt;</t>
  </si>
  <si>
    <t>01.01.2022</t>
  </si>
  <si>
    <t>4</t>
  </si>
  <si>
    <t>Необходимая валовая выручка по регулируемым видам деятельности организации - Всего</t>
  </si>
  <si>
    <t>4.1</t>
  </si>
  <si>
    <t>Расходы, связанные с производством и реализацией товаров, работ и услуг &lt;**&gt;, &lt;****&gt;;_x000D_
операционные (подконтрольные) расходы &lt;***&gt; - Всего</t>
  </si>
  <si>
    <t>в том числе:</t>
  </si>
  <si>
    <t>4.1.1</t>
  </si>
  <si>
    <t>оплата труда</t>
  </si>
  <si>
    <t>4.1.2</t>
  </si>
  <si>
    <t>ремонт основных фондов</t>
  </si>
  <si>
    <t>4.1.3</t>
  </si>
  <si>
    <t>материальные затраты</t>
  </si>
  <si>
    <t>4.2</t>
  </si>
  <si>
    <t>Расходы, за исключением указанных в позиции 4.1 &lt;**&gt;, &lt;****&gt;;неподконтрольные расходы &lt;***&gt; - Всего &lt;***&gt;</t>
  </si>
  <si>
    <t>4.3</t>
  </si>
  <si>
    <t>Выпадающие, излишние доходы (расходы) прошлых лет</t>
  </si>
  <si>
    <t>4.4</t>
  </si>
  <si>
    <t>Инвестиции, осуществляемые за счет тарифных источников</t>
  </si>
  <si>
    <t>4.4.1</t>
  </si>
  <si>
    <t>Реквизиты инвестиционной программы (кем утверждена, дата утверждения, номер приказа)</t>
  </si>
  <si>
    <t>-</t>
  </si>
  <si>
    <t>4.5</t>
  </si>
  <si>
    <t>Объем условных единиц &lt;***&gt;</t>
  </si>
  <si>
    <t>у.е.</t>
  </si>
  <si>
    <t>4.6</t>
  </si>
  <si>
    <t>Операционные (подконтрольные) расходы на условную единицу &lt;***&gt;</t>
  </si>
  <si>
    <t>тыс.руб./у.е.</t>
  </si>
  <si>
    <t>5</t>
  </si>
  <si>
    <t>Показатели численности персонала и фонда оплаты труда по регулируемым видам деятельности</t>
  </si>
  <si>
    <t>5.1</t>
  </si>
  <si>
    <t>Среднесписочная численность персонала</t>
  </si>
  <si>
    <t>человек</t>
  </si>
  <si>
    <t>5.2</t>
  </si>
  <si>
    <t>Среднемесячная заработная плата на одного работника</t>
  </si>
  <si>
    <t>тыс.руб. на человека</t>
  </si>
  <si>
    <t>5.3</t>
  </si>
  <si>
    <t>Реквизиты отраслевого тарифного соглашения (дата утверждения, срок действия)</t>
  </si>
  <si>
    <t>6</t>
  </si>
  <si>
    <t>Уставный капитал (складочный капитал, уставный фонд, вклады товарищей)</t>
  </si>
  <si>
    <t>7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</si>
  <si>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</si>
  <si>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</si>
  <si>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</si>
  <si>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</si>
  <si>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</si>
  <si>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первое полугодие</t>
  </si>
  <si>
    <t>второе полугодие</t>
  </si>
  <si>
    <t>услуги по передаче электрической энергии</t>
  </si>
  <si>
    <t>двухставочный тариф</t>
  </si>
  <si>
    <t>ставка на содержание сетей</t>
  </si>
  <si>
    <t>руб./МВт в месяц</t>
  </si>
  <si>
    <t>ставка на оплату технологического расхода (потерь)</t>
  </si>
  <si>
    <t>руб./МВт·ч</t>
  </si>
  <si>
    <t>одноставочный тариф</t>
  </si>
  <si>
    <t>Дифференцированные ставки (если не заполняется, то можно скрыть)</t>
  </si>
  <si>
    <t>ставка на содержание сетей на диапазоне напряжения ВН</t>
  </si>
  <si>
    <t>ставка на содержание сетей на диапазоне напряжения СН1</t>
  </si>
  <si>
    <t>ставка на содержание сетей на диапазоне напряжения СН2</t>
  </si>
  <si>
    <t>ставка на содержание сетей на диапазоне напряжения НН</t>
  </si>
  <si>
    <t>&lt;*&gt; Базовый период - год, предшествующий расчетному периоду регулирования (указаны показатели, опубликованные в установленном порядке).</t>
  </si>
  <si>
    <t>&lt;**&gt; Заполняются организацией, осуществляющей оперативно-диспетчерское управление в электроэнергетике.</t>
  </si>
  <si>
    <t>&lt;***&gt; Заполняются сетевыми организациями, осуществляющими передачу электрической энергии (мощности) по электрическим сетям.</t>
  </si>
  <si>
    <t>&lt;****&gt; Заполняются коммерческим оператором оптового рынка электрической энергии (мощности).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</si>
</sst>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9"/>
      <color rgb="FFFF0000"/>
      <name val="Tahoma"/>
    </font>
    <font>
      <sz val="9"/>
      <color theme="1"/>
      <name val="Tahoma"/>
    </font>
    <font>
      <sz val="9"/>
      <name val="Tahoma"/>
    </font>
  </fonts>
  <fills count="6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D7EAD3"/>
      </patternFill>
    </fill>
    <fill>
      <patternFill patternType="solid">
        <fgColor rgb="FFD2D2D2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67">
    <xf numFmtId="0" fontId="0" fillId="0" borderId="0" applyFill="0" applyBorder="0">
      <alignment vertical="top"/>
    </xf>
    <xf numFmtId="0" fontId="1" fillId="0" borderId="0" applyFill="0" applyBorder="0"/>
    <xf numFmtId="0" fontId="2" fillId="0" borderId="0" applyFill="0" applyBorder="0">
      <alignment horizontal="center"/>
    </xf>
    <xf numFmtId="0" fontId="2" fillId="0" borderId="1" applyFill="0">
      <alignment horizontal="center" vertical="center"/>
    </xf>
    <xf numFmtId="0" fontId="2" fillId="0" borderId="2" applyFill="0">
      <alignment horizontal="left" vertical="center" indent="1"/>
    </xf>
    <xf numFmtId="0" fontId="3" fillId="0" borderId="3" applyFill="0">
      <alignment horizontal="left" vertical="center" indent="1"/>
    </xf>
    <xf numFmtId="0" fontId="3" fillId="2" borderId="4">
      <alignment horizontal="left" vertical="center" indent="1"/>
      <protection locked="0"/>
    </xf>
    <xf numFmtId="0" fontId="3" fillId="2" borderId="5">
      <alignment horizontal="left" vertical="center" indent="1"/>
      <protection locked="0"/>
    </xf>
    <xf numFmtId="0" fontId="3" fillId="2" borderId="6">
      <alignment horizontal="left" vertical="center" indent="1"/>
      <protection locked="0"/>
    </xf>
    <xf numFmtId="0" fontId="3" fillId="2" borderId="7">
      <alignment horizontal="left" vertical="center" indent="1"/>
      <protection locked="0"/>
    </xf>
    <xf numFmtId="0" fontId="3" fillId="2" borderId="8">
      <alignment horizontal="left" vertical="center" indent="1"/>
      <protection locked="0"/>
    </xf>
    <xf numFmtId="0" fontId="3" fillId="2" borderId="9">
      <alignment horizontal="left" vertical="center" indent="1"/>
      <protection locked="0"/>
    </xf>
    <xf numFmtId="0" fontId="3" fillId="3" borderId="3">
      <alignment horizontal="left" vertical="center" indent="1"/>
    </xf>
    <xf numFmtId="0" fontId="3" fillId="2" borderId="10">
      <alignment horizontal="left" vertical="center" wrapText="1" indent="1"/>
      <protection locked="0"/>
    </xf>
    <xf numFmtId="0" fontId="3" fillId="2" borderId="2">
      <alignment horizontal="left" vertical="center" wrapText="1" indent="1"/>
      <protection locked="0"/>
    </xf>
    <xf numFmtId="0" fontId="3" fillId="2" borderId="11">
      <alignment horizontal="left" vertical="center" wrapText="1" indent="1"/>
      <protection locked="0"/>
    </xf>
    <xf numFmtId="0" fontId="3" fillId="3" borderId="10">
      <alignment horizontal="left" vertical="center" indent="1"/>
    </xf>
    <xf numFmtId="0" fontId="3" fillId="3" borderId="2">
      <alignment horizontal="left" vertical="center" indent="1"/>
    </xf>
    <xf numFmtId="0" fontId="3" fillId="3" borderId="11">
      <alignment horizontal="left" vertical="center" indent="1"/>
    </xf>
    <xf numFmtId="0" fontId="3" fillId="2" borderId="10">
      <alignment horizontal="left" vertical="center" indent="1"/>
      <protection locked="0"/>
    </xf>
    <xf numFmtId="0" fontId="3" fillId="2" borderId="2">
      <alignment horizontal="left" vertical="center" indent="1"/>
      <protection locked="0"/>
    </xf>
    <xf numFmtId="0" fontId="3" fillId="2" borderId="11">
      <alignment horizontal="left" vertical="center" indent="1"/>
      <protection locked="0"/>
    </xf>
    <xf numFmtId="49" fontId="3" fillId="0" borderId="3" applyFill="0">
      <alignment horizontal="left" vertical="center" indent="1"/>
    </xf>
    <xf numFmtId="4" fontId="3" fillId="3" borderId="3">
      <alignment horizontal="left" vertical="center" indent="1"/>
    </xf>
    <xf numFmtId="0" fontId="3" fillId="0" borderId="3" applyFill="0">
      <alignment horizontal="center" vertical="center" wrapText="1"/>
    </xf>
    <xf numFmtId="0" fontId="3" fillId="4" borderId="12">
      <alignment horizontal="left" vertical="center" wrapText="1"/>
    </xf>
    <xf numFmtId="0" fontId="3" fillId="4" borderId="10">
      <alignment horizontal="center" vertical="center" wrapText="1"/>
    </xf>
    <xf numFmtId="0" fontId="3" fillId="4" borderId="2">
      <alignment vertical="center" wrapText="1"/>
    </xf>
    <xf numFmtId="0" fontId="3" fillId="4" borderId="11">
      <alignment vertical="center" wrapText="1"/>
    </xf>
    <xf numFmtId="0" fontId="3" fillId="0" borderId="13" applyFill="0">
      <alignment horizontal="center" vertical="center" wrapText="1"/>
    </xf>
    <xf numFmtId="0" fontId="3" fillId="0" borderId="13" applyFill="0">
      <alignment horizontal="left" vertical="center" wrapText="1" indent="1"/>
    </xf>
    <xf numFmtId="4" fontId="3" fillId="2" borderId="13">
      <alignment horizontal="right" vertical="center"/>
      <protection locked="0"/>
    </xf>
    <xf numFmtId="0" fontId="3" fillId="0" borderId="3" applyFill="0">
      <alignment horizontal="left" vertical="center" wrapText="1" indent="1"/>
    </xf>
    <xf numFmtId="0" fontId="3" fillId="4" borderId="2">
      <alignment horizontal="center" vertical="center" wrapText="1"/>
    </xf>
    <xf numFmtId="10" fontId="3" fillId="2" borderId="3">
      <alignment horizontal="right" vertical="center"/>
      <protection locked="0"/>
    </xf>
    <xf numFmtId="0" fontId="3" fillId="0" borderId="3" applyFill="0">
      <alignment horizontal="left" vertical="top" wrapText="1" indent="1"/>
    </xf>
    <xf numFmtId="4" fontId="3" fillId="2" borderId="3">
      <alignment horizontal="right" vertical="center"/>
      <protection locked="0"/>
    </xf>
    <xf numFmtId="49" fontId="3" fillId="2" borderId="3">
      <alignment horizontal="right" vertical="center" wrapText="1"/>
      <protection locked="0"/>
    </xf>
    <xf numFmtId="0" fontId="3" fillId="0" borderId="3" applyFill="0">
      <alignment horizontal="left" vertical="center" wrapText="1"/>
    </xf>
    <xf numFmtId="0" fontId="2" fillId="0" borderId="3" applyFill="0"/>
    <xf numFmtId="0" fontId="3" fillId="0" borderId="3" applyFill="0">
      <alignment horizontal="left" vertical="center" wrapText="1" indent="2"/>
    </xf>
    <xf numFmtId="4" fontId="3" fillId="3" borderId="3">
      <alignment horizontal="right" vertical="center"/>
    </xf>
    <xf numFmtId="49" fontId="3" fillId="0" borderId="3" applyFill="0">
      <alignment horizontal="center" vertical="center" wrapText="1"/>
    </xf>
    <xf numFmtId="49" fontId="3" fillId="0" borderId="3" applyFill="0">
      <alignment horizontal="left" vertical="top" wrapText="1" indent="1"/>
    </xf>
    <xf numFmtId="0" fontId="3" fillId="4" borderId="2">
      <alignment horizontal="left" vertical="center" wrapText="1" indent="1"/>
    </xf>
    <xf numFmtId="0" fontId="2" fillId="0" borderId="3" applyFill="0">
      <alignment horizontal="center" vertical="center"/>
    </xf>
    <xf numFmtId="0" fontId="2" fillId="0" borderId="3" applyFill="0">
      <alignment horizontal="center" vertical="center" wrapText="1"/>
    </xf>
    <xf numFmtId="0" fontId="3" fillId="4" borderId="10">
      <alignment horizontal="left" vertical="center" wrapText="1"/>
    </xf>
    <xf numFmtId="0" fontId="3" fillId="4" borderId="2">
      <alignment horizontal="left" vertical="center" wrapText="1"/>
    </xf>
    <xf numFmtId="0" fontId="2" fillId="0" borderId="0" applyFill="0" applyBorder="0"/>
    <xf numFmtId="49" fontId="3" fillId="0" borderId="14" applyFill="0">
      <alignment horizontal="center" vertical="center" wrapText="1"/>
    </xf>
    <xf numFmtId="0" fontId="3" fillId="0" borderId="14" applyFill="0">
      <alignment horizontal="left" vertical="center" wrapText="1" indent="1"/>
    </xf>
    <xf numFmtId="0" fontId="3" fillId="0" borderId="14" applyFill="0">
      <alignment horizontal="center" vertical="center" wrapText="1"/>
    </xf>
    <xf numFmtId="4" fontId="3" fillId="2" borderId="14">
      <alignment horizontal="right" vertical="center"/>
      <protection locked="0"/>
    </xf>
    <xf numFmtId="0" fontId="3" fillId="4" borderId="11">
      <alignment horizontal="center" vertical="center" wrapText="1"/>
    </xf>
    <xf numFmtId="4" fontId="3" fillId="2" borderId="11">
      <alignment horizontal="right" vertical="center"/>
      <protection locked="0"/>
    </xf>
    <xf numFmtId="0" fontId="3" fillId="0" borderId="0" applyFill="0" applyBorder="0"/>
    <xf numFmtId="0" fontId="3" fillId="4" borderId="10">
      <alignment horizontal="center" vertical="center" wrapText="1"/>
    </xf>
    <xf numFmtId="0" fontId="3" fillId="4" borderId="2">
      <alignment vertical="center" wrapText="1"/>
    </xf>
    <xf numFmtId="0" fontId="3" fillId="4" borderId="11">
      <alignment horizontal="center" vertical="center" wrapText="1"/>
    </xf>
    <xf numFmtId="4" fontId="3" fillId="2" borderId="3">
      <alignment horizontal="right" vertical="center"/>
      <protection locked="0"/>
    </xf>
    <xf numFmtId="49" fontId="3" fillId="0" borderId="14" applyFill="0">
      <alignment horizontal="center" vertical="center" wrapText="1"/>
    </xf>
    <xf numFmtId="0" fontId="3" fillId="0" borderId="14" applyFill="0">
      <alignment horizontal="left" vertical="center" wrapText="1" indent="1"/>
    </xf>
    <xf numFmtId="0" fontId="3" fillId="0" borderId="14" applyFill="0">
      <alignment horizontal="center" vertical="center" wrapText="1"/>
    </xf>
    <xf numFmtId="4" fontId="3" fillId="2" borderId="14">
      <alignment horizontal="right" vertical="center"/>
      <protection locked="0"/>
    </xf>
    <xf numFmtId="0" fontId="3" fillId="5" borderId="2">
      <alignment vertical="center" wrapText="1"/>
    </xf>
    <xf numFmtId="0" fontId="2" fillId="0" borderId="0" applyFill="0" applyBorder="0">
      <alignment horizontal="left" vertical="center"/>
    </xf>
  </cellStyleXfs>
  <cellXfs count="72">
    <xf numFmtId="0" fontId="0" fillId="0" borderId="0" xfId="0">
      <alignment vertical="top"/>
    </xf>
    <xf numFmtId="0" fontId="1" fillId="0" borderId="0" xfId="1"/>
    <xf numFmtId="0" fontId="3" fillId="0" borderId="3" xfId="24">
      <alignment horizontal="center" vertical="center" wrapText="1"/>
    </xf>
    <xf numFmtId="0" fontId="3" fillId="4" borderId="10" xfId="26">
      <alignment horizontal="center" vertical="center" wrapText="1"/>
    </xf>
    <xf numFmtId="0" fontId="3" fillId="4" borderId="2" xfId="27">
      <alignment vertical="center" wrapText="1"/>
    </xf>
    <xf numFmtId="0" fontId="3" fillId="4" borderId="11" xfId="28">
      <alignment vertical="center" wrapText="1"/>
    </xf>
    <xf numFmtId="0" fontId="3" fillId="0" borderId="13" xfId="29">
      <alignment horizontal="center" vertical="center" wrapText="1"/>
    </xf>
    <xf numFmtId="0" fontId="3" fillId="0" borderId="13" xfId="30">
      <alignment horizontal="left" vertical="center" wrapText="1" indent="1"/>
    </xf>
    <xf numFmtId="4" fontId="3" fillId="2" borderId="13" xfId="31">
      <alignment horizontal="right" vertical="center"/>
      <protection locked="0"/>
    </xf>
    <xf numFmtId="0" fontId="3" fillId="0" borderId="3" xfId="32">
      <alignment horizontal="left" vertical="center" wrapText="1" indent="1"/>
    </xf>
    <xf numFmtId="0" fontId="3" fillId="4" borderId="2" xfId="33">
      <alignment horizontal="center" vertical="center" wrapText="1"/>
    </xf>
    <xf numFmtId="10" fontId="3" fillId="2" borderId="3" xfId="34">
      <alignment horizontal="right" vertical="center"/>
      <protection locked="0"/>
    </xf>
    <xf numFmtId="0" fontId="3" fillId="0" borderId="3" xfId="35">
      <alignment horizontal="left" vertical="top" wrapText="1" indent="1"/>
    </xf>
    <xf numFmtId="4" fontId="3" fillId="2" borderId="3" xfId="36">
      <alignment horizontal="right" vertical="center"/>
      <protection locked="0"/>
    </xf>
    <xf numFmtId="49" fontId="3" fillId="2" borderId="3" xfId="37">
      <alignment horizontal="right" vertical="center" wrapText="1"/>
      <protection locked="0"/>
    </xf>
    <xf numFmtId="0" fontId="3" fillId="0" borderId="3" xfId="38">
      <alignment horizontal="left" vertical="center" wrapText="1"/>
    </xf>
    <xf numFmtId="0" fontId="2" fillId="0" borderId="3" xfId="39"/>
    <xf numFmtId="0" fontId="3" fillId="0" borderId="3" xfId="40">
      <alignment horizontal="left" vertical="center" wrapText="1" indent="2"/>
    </xf>
    <xf numFmtId="4" fontId="3" fillId="3" borderId="3" xfId="41">
      <alignment horizontal="right" vertical="center"/>
    </xf>
    <xf numFmtId="49" fontId="3" fillId="0" borderId="3" xfId="42">
      <alignment horizontal="center" vertical="center" wrapText="1"/>
    </xf>
    <xf numFmtId="49" fontId="3" fillId="0" borderId="3" xfId="43">
      <alignment horizontal="left" vertical="top" wrapText="1" indent="1"/>
    </xf>
    <xf numFmtId="0" fontId="2" fillId="0" borderId="0" xfId="49"/>
    <xf numFmtId="49" fontId="3" fillId="0" borderId="14" xfId="50">
      <alignment horizontal="center" vertical="center" wrapText="1"/>
    </xf>
    <xf numFmtId="0" fontId="3" fillId="0" borderId="14" xfId="51">
      <alignment horizontal="left" vertical="center" wrapText="1" indent="1"/>
    </xf>
    <xf numFmtId="0" fontId="3" fillId="0" borderId="14" xfId="52">
      <alignment horizontal="center" vertical="center" wrapText="1"/>
    </xf>
    <xf numFmtId="4" fontId="3" fillId="2" borderId="14" xfId="53">
      <alignment horizontal="right" vertical="center"/>
      <protection locked="0"/>
    </xf>
    <xf numFmtId="0" fontId="3" fillId="4" borderId="11" xfId="54">
      <alignment horizontal="center" vertical="center" wrapText="1"/>
    </xf>
    <xf numFmtId="4" fontId="3" fillId="2" borderId="11" xfId="55">
      <alignment horizontal="right" vertical="center"/>
      <protection locked="0"/>
    </xf>
    <xf numFmtId="0" fontId="3" fillId="0" borderId="0" xfId="56"/>
    <xf numFmtId="0" fontId="3" fillId="4" borderId="10" xfId="57">
      <alignment horizontal="center" vertical="center" wrapText="1"/>
    </xf>
    <xf numFmtId="49" fontId="3" fillId="0" borderId="14" xfId="61">
      <alignment horizontal="center" vertical="center" wrapText="1"/>
    </xf>
    <xf numFmtId="0" fontId="3" fillId="0" borderId="14" xfId="62">
      <alignment horizontal="left" vertical="center" wrapText="1" indent="1"/>
    </xf>
    <xf numFmtId="0" fontId="3" fillId="0" borderId="14" xfId="63">
      <alignment horizontal="center" vertical="center" wrapText="1"/>
    </xf>
    <xf numFmtId="4" fontId="3" fillId="2" borderId="14" xfId="64">
      <alignment horizontal="right" vertical="center"/>
      <protection locked="0"/>
    </xf>
    <xf numFmtId="0" fontId="2" fillId="0" borderId="0" xfId="66">
      <alignment horizontal="left" vertical="center"/>
    </xf>
    <xf numFmtId="0" fontId="0" fillId="0" borderId="0" xfId="0">
      <alignment vertical="top"/>
    </xf>
    <xf numFmtId="0" fontId="3" fillId="4" borderId="10" xfId="47">
      <alignment horizontal="left" vertical="center" wrapText="1"/>
    </xf>
    <xf numFmtId="0" fontId="3" fillId="4" borderId="2" xfId="48">
      <alignment horizontal="left" vertical="center" wrapText="1"/>
    </xf>
    <xf numFmtId="0" fontId="3" fillId="4" borderId="2" xfId="58">
      <alignment vertical="center" wrapText="1"/>
    </xf>
    <xf numFmtId="0" fontId="3" fillId="4" borderId="11" xfId="59">
      <alignment horizontal="center" vertical="center" wrapText="1"/>
    </xf>
    <xf numFmtId="4" fontId="3" fillId="2" borderId="3" xfId="60">
      <alignment horizontal="right" vertical="center"/>
      <protection locked="0"/>
    </xf>
    <xf numFmtId="0" fontId="3" fillId="0" borderId="14" xfId="62">
      <alignment horizontal="left" vertical="center" wrapText="1" indent="1"/>
    </xf>
    <xf numFmtId="0" fontId="3" fillId="0" borderId="14" xfId="63">
      <alignment horizontal="center" vertical="center" wrapText="1"/>
    </xf>
    <xf numFmtId="4" fontId="3" fillId="2" borderId="14" xfId="64">
      <alignment horizontal="right" vertical="center"/>
      <protection locked="0"/>
    </xf>
    <xf numFmtId="0" fontId="3" fillId="5" borderId="2" xfId="65">
      <alignment vertical="center" wrapText="1"/>
    </xf>
    <xf numFmtId="0" fontId="2" fillId="0" borderId="2" xfId="4">
      <alignment horizontal="left" vertical="center" indent="1"/>
    </xf>
    <xf numFmtId="0" fontId="2" fillId="0" borderId="3" xfId="45">
      <alignment horizontal="center" vertical="center"/>
    </xf>
    <xf numFmtId="0" fontId="2" fillId="0" borderId="3" xfId="46">
      <alignment horizontal="center" vertical="center" wrapText="1"/>
    </xf>
    <xf numFmtId="0" fontId="3" fillId="0" borderId="3" xfId="24">
      <alignment horizontal="center" vertical="center" wrapText="1"/>
    </xf>
    <xf numFmtId="49" fontId="3" fillId="0" borderId="3" xfId="22">
      <alignment horizontal="left" vertical="center" indent="1"/>
    </xf>
    <xf numFmtId="4" fontId="3" fillId="3" borderId="3" xfId="23">
      <alignment horizontal="left" vertical="center" indent="1"/>
    </xf>
    <xf numFmtId="0" fontId="3" fillId="4" borderId="12" xfId="25">
      <alignment horizontal="left" vertical="center" wrapText="1"/>
    </xf>
    <xf numFmtId="0" fontId="3" fillId="4" borderId="2" xfId="44">
      <alignment horizontal="left" vertical="center" wrapText="1" indent="1"/>
    </xf>
    <xf numFmtId="0" fontId="3" fillId="0" borderId="3" xfId="5">
      <alignment horizontal="left" vertical="center" indent="1"/>
    </xf>
    <xf numFmtId="0" fontId="3" fillId="3" borderId="10" xfId="16">
      <alignment horizontal="left" vertical="center" indent="1"/>
    </xf>
    <xf numFmtId="0" fontId="3" fillId="3" borderId="2" xfId="17">
      <alignment horizontal="left" vertical="center" indent="1"/>
    </xf>
    <xf numFmtId="0" fontId="3" fillId="3" borderId="11" xfId="18">
      <alignment horizontal="left" vertical="center" indent="1"/>
    </xf>
    <xf numFmtId="0" fontId="3" fillId="2" borderId="10" xfId="19">
      <alignment horizontal="left" vertical="center" indent="1"/>
      <protection locked="0"/>
    </xf>
    <xf numFmtId="0" fontId="3" fillId="2" borderId="2" xfId="20">
      <alignment horizontal="left" vertical="center" indent="1"/>
      <protection locked="0"/>
    </xf>
    <xf numFmtId="0" fontId="3" fillId="2" borderId="11" xfId="21">
      <alignment horizontal="left" vertical="center" indent="1"/>
      <protection locked="0"/>
    </xf>
    <xf numFmtId="0" fontId="3" fillId="2" borderId="10" xfId="13">
      <alignment horizontal="left" vertical="center" wrapText="1" indent="1"/>
      <protection locked="0"/>
    </xf>
    <xf numFmtId="0" fontId="3" fillId="2" borderId="2" xfId="14">
      <alignment horizontal="left" vertical="center" wrapText="1" indent="1"/>
      <protection locked="0"/>
    </xf>
    <xf numFmtId="0" fontId="3" fillId="2" borderId="11" xfId="15">
      <alignment horizontal="left" vertical="center" wrapText="1" indent="1"/>
      <protection locked="0"/>
    </xf>
    <xf numFmtId="0" fontId="3" fillId="2" borderId="4" xfId="6">
      <alignment horizontal="left" vertical="center" indent="1"/>
      <protection locked="0"/>
    </xf>
    <xf numFmtId="0" fontId="3" fillId="2" borderId="5" xfId="7">
      <alignment horizontal="left" vertical="center" indent="1"/>
      <protection locked="0"/>
    </xf>
    <xf numFmtId="0" fontId="3" fillId="2" borderId="6" xfId="8">
      <alignment horizontal="left" vertical="center" indent="1"/>
      <protection locked="0"/>
    </xf>
    <xf numFmtId="0" fontId="3" fillId="2" borderId="7" xfId="9">
      <alignment horizontal="left" vertical="center" indent="1"/>
      <protection locked="0"/>
    </xf>
    <xf numFmtId="0" fontId="3" fillId="2" borderId="8" xfId="10">
      <alignment horizontal="left" vertical="center" indent="1"/>
      <protection locked="0"/>
    </xf>
    <xf numFmtId="0" fontId="3" fillId="2" borderId="9" xfId="11">
      <alignment horizontal="left" vertical="center" indent="1"/>
      <protection locked="0"/>
    </xf>
    <xf numFmtId="0" fontId="3" fillId="3" borderId="3" xfId="12">
      <alignment horizontal="left" vertical="center" indent="1"/>
    </xf>
    <xf numFmtId="0" fontId="2" fillId="0" borderId="0" xfId="2">
      <alignment horizontal="center"/>
    </xf>
    <xf numFmtId="0" fontId="2" fillId="0" borderId="1" xfId="3">
      <alignment horizontal="center" vertical="center"/>
    </xf>
  </cellXfs>
  <cellStyles count="67">
    <cellStyle name="s1143" xfId="40" xr:uid="{26C90236-60FE-41AC-9832-11A34ABB852E}"/>
    <cellStyle name="s1307" xfId="2" xr:uid="{DABF1383-A5F7-44C1-B60D-B7F2F99A4A95}"/>
    <cellStyle name="s1403" xfId="30" xr:uid="{CA3794AD-2E98-4E6B-9CCD-9BA54ED579AF}"/>
    <cellStyle name="s149" xfId="45" xr:uid="{96E68032-9AFD-402F-9137-4AFD89E317CE}"/>
    <cellStyle name="s1526" xfId="1" xr:uid="{C10265DC-CBAF-40A0-8231-FABAC5AFD124}"/>
    <cellStyle name="s1527" xfId="3" xr:uid="{542376CA-5DF2-4112-B6FA-77F88EAC34DD}"/>
    <cellStyle name="s1528" xfId="4" xr:uid="{0C7E6FEB-FE14-430B-B274-D5B1F34C4AA8}"/>
    <cellStyle name="s1529" xfId="5" xr:uid="{A41B1499-B362-433F-B799-E06B747B3BD0}"/>
    <cellStyle name="s1530" xfId="6" xr:uid="{81CE02B0-FA52-4371-961B-1298D0CB6396}"/>
    <cellStyle name="s1531" xfId="7" xr:uid="{9DBE7B52-1239-43F8-AF67-AC8C9E0E6F18}"/>
    <cellStyle name="s1532" xfId="8" xr:uid="{F515C47F-D930-4D05-BD11-2D47C6E5D570}"/>
    <cellStyle name="s1533" xfId="9" xr:uid="{50F5063B-ABF3-49FC-BBED-7A717262A9BE}"/>
    <cellStyle name="s1534" xfId="10" xr:uid="{984C7D2A-9116-498A-924B-A58CF5E71B17}"/>
    <cellStyle name="s1535" xfId="11" xr:uid="{5C744039-BDCE-46A9-B029-17DD7A72CA5D}"/>
    <cellStyle name="s1536" xfId="12" xr:uid="{A695837A-382C-4BB5-9EFB-427FA045D48D}"/>
    <cellStyle name="s1537" xfId="13" xr:uid="{D169365D-1E92-45D9-BBAA-33EB21F37BF5}"/>
    <cellStyle name="s1538" xfId="14" xr:uid="{4FE29ED1-C4E5-4397-987C-72BB468E3588}"/>
    <cellStyle name="s1539" xfId="15" xr:uid="{D172C0CC-33DA-4B7B-8096-E850C1DBFF83}"/>
    <cellStyle name="s1540" xfId="16" xr:uid="{F79ECBA7-C05B-4068-BE59-9AB640994834}"/>
    <cellStyle name="s1541" xfId="17" xr:uid="{D240DB7A-A005-4B3D-BC64-B2EC6EBE93C3}"/>
    <cellStyle name="s1542" xfId="18" xr:uid="{434B6AAB-F021-4E63-9862-DD99D85AB106}"/>
    <cellStyle name="s1543" xfId="19" xr:uid="{356226DE-FA63-4E62-A9A0-8CAA0D344600}"/>
    <cellStyle name="s1544" xfId="20" xr:uid="{231BF53D-DE51-469A-AB77-A0FCCA3F33A9}"/>
    <cellStyle name="s1545" xfId="21" xr:uid="{A455ACF3-1236-4D3B-8CD3-7445043296F8}"/>
    <cellStyle name="s1546" xfId="22" xr:uid="{A8DA259A-841D-4DF7-B39C-C098D9D3152A}"/>
    <cellStyle name="s1547" xfId="23" xr:uid="{0849781F-CBB5-4419-8D65-EAB4AF9293FA}"/>
    <cellStyle name="s1548" xfId="25" xr:uid="{137F24C5-E21F-44AB-BB9C-3B648732BA67}"/>
    <cellStyle name="s1549" xfId="26" xr:uid="{20E70BB4-9F95-4237-9142-EC4A39BACCE5}"/>
    <cellStyle name="s1550" xfId="27" xr:uid="{0ADADE4B-2824-4488-A426-3ACC372FAC96}"/>
    <cellStyle name="s1551" xfId="28" xr:uid="{6E3DC27C-5950-4DF1-8D4D-F7DF7387AA6B}"/>
    <cellStyle name="s1552" xfId="31" xr:uid="{E7E1E63D-AF57-4D9C-A7B9-1290D0C4763E}"/>
    <cellStyle name="s1553" xfId="33" xr:uid="{1F1714E3-41B4-4B9D-8996-4D5EA5F180AE}"/>
    <cellStyle name="s1554" xfId="35" xr:uid="{A9E90C27-27ED-4465-B5C5-300DC5488C17}"/>
    <cellStyle name="s1555" xfId="43" xr:uid="{9B2A9244-E409-4957-ACBF-00D67A47D471}"/>
    <cellStyle name="s1556" xfId="44" xr:uid="{927E5799-E87B-4CF9-96F1-291DA87C1645}"/>
    <cellStyle name="s1557" xfId="47" xr:uid="{291A9231-8554-42D6-9107-5C7147F38029}"/>
    <cellStyle name="s1558" xfId="51" xr:uid="{4787B777-B5A5-4BD9-9917-7C84FF215FD1}"/>
    <cellStyle name="s1559" xfId="53" xr:uid="{0B712CCB-0F14-411B-8A12-595CF4871AF4}"/>
    <cellStyle name="s1560" xfId="54" xr:uid="{1AE56B74-56E2-4364-AD9E-DD9E63F24918}"/>
    <cellStyle name="s1561" xfId="55" xr:uid="{13E8836E-CC4F-4EF8-998C-BC1DC2D9527B}"/>
    <cellStyle name="s1562" xfId="57" xr:uid="{BE8DB1A7-95A5-4C40-A984-3AFE30021FD9}"/>
    <cellStyle name="s1563" xfId="58" xr:uid="{91EBC065-3848-435A-AF1B-12791140B127}"/>
    <cellStyle name="s1564" xfId="59" xr:uid="{31FD8A5D-C7AF-4BE6-B0DD-3BDEB7BAFD88}"/>
    <cellStyle name="s1565" xfId="61" xr:uid="{01229BEB-2E0C-4BAE-BF34-2761F928C023}"/>
    <cellStyle name="s1566" xfId="62" xr:uid="{79049233-218E-400C-BF8C-EC8B6052D7C5}"/>
    <cellStyle name="s1567" xfId="63" xr:uid="{BC9647AA-D6F6-4B95-B389-7F76D0AB9487}"/>
    <cellStyle name="s1568" xfId="64" xr:uid="{9F73D179-8627-4619-AC0C-72933C0DBDDD}"/>
    <cellStyle name="s1569" xfId="65" xr:uid="{E1FF964F-8387-4361-B72B-4B2BEB46E708}"/>
    <cellStyle name="s1570" xfId="66" xr:uid="{2E4F2CC7-3342-428A-BBAD-00FAFD0D2AAE}"/>
    <cellStyle name="s166" xfId="56" xr:uid="{96E5D243-B114-41E3-9500-EFB49057E217}"/>
    <cellStyle name="s169" xfId="24" xr:uid="{18B49204-6529-4AA2-9C33-DF0F9324B370}"/>
    <cellStyle name="s176" xfId="41" xr:uid="{B63D6A5B-8B67-4467-BD79-C6FDE17A63A9}"/>
    <cellStyle name="s181" xfId="38" xr:uid="{29F75D7F-9FF8-4AE0-91DF-42E4FF963F4C}"/>
    <cellStyle name="s184" xfId="42" xr:uid="{9EBA33E1-BDD5-4CD9-805A-4D4C17B189A8}"/>
    <cellStyle name="s209" xfId="29" xr:uid="{22A48284-D05D-4060-8F86-DEAD34356E17}"/>
    <cellStyle name="s248" xfId="39" xr:uid="{A82DD172-1095-4191-9020-DB81CD0600B1}"/>
    <cellStyle name="s259" xfId="48" xr:uid="{F366DC14-1AF0-40A9-9252-4BA9E8A05E34}"/>
    <cellStyle name="s408" xfId="52" xr:uid="{36CCB71E-CB82-4A09-ABB8-F6D5BD68BEE4}"/>
    <cellStyle name="s443" xfId="32" xr:uid="{27D56B92-AA82-44FF-9D9E-AC7796AE9077}"/>
    <cellStyle name="s450" xfId="36" xr:uid="{CBA8894D-55FA-4DAB-9887-C364FACB3FBF}"/>
    <cellStyle name="s509" xfId="34" xr:uid="{05CEA9DC-ECF5-45C2-9F8F-7CE2FEB5B38E}"/>
    <cellStyle name="s645" xfId="37" xr:uid="{0E42D1DA-0AC9-48BD-A970-0CBE12563B52}"/>
    <cellStyle name="s678" xfId="60" xr:uid="{2B951E4F-70E1-4714-9281-C9248C3D4C0F}"/>
    <cellStyle name="s752" xfId="50" xr:uid="{B5D30ADB-F062-45DA-B873-C257D180F636}"/>
    <cellStyle name="s79" xfId="49" xr:uid="{FC39EC6D-0E81-4802-B3AC-5B9C6E040552}"/>
    <cellStyle name="s84" xfId="46" xr:uid="{E858BBEA-B840-45A4-B0A1-13E07BA36105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tyana\Desktop\ENERGY.CALC.NVV.TSO.2024.EIAS(v1.0.1)1%20(7)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Инструкция"/>
      <sheetName val="Титульный"/>
      <sheetName val="Список листов"/>
      <sheetName val="Данные регулятора"/>
      <sheetName val="Сопроводительные материалы"/>
      <sheetName val="Форма раскрытия информации"/>
      <sheetName val="Прил. 1"/>
      <sheetName val="Прил. 2,3,8"/>
      <sheetName val="Прил. 5-6"/>
      <sheetName val="Регионы для 5 прил"/>
      <sheetName val="индекс эффективности ОПР"/>
      <sheetName val="баз. ур. подк. расх. "/>
      <sheetName val="ЛЭП у.е"/>
      <sheetName val="ПС у.е"/>
      <sheetName val="Свод УЕ "/>
      <sheetName val="Расчет потерь"/>
      <sheetName val="приказ минэнерго"/>
      <sheetName val="Форма 3.1"/>
      <sheetName val="П1.4"/>
      <sheetName val="П1.5"/>
      <sheetName val="Расчет НВВ"/>
      <sheetName val="Тариф"/>
      <sheetName val="Расчет НВВ_6.42"/>
      <sheetName val="Расчет НВВ_74"/>
      <sheetName val="ЭЗ ДПР c уч.421"/>
      <sheetName val="ЭЗ ДПР c уч.421 ДЕМО"/>
      <sheetName val="ЭЗ ДПР кор"/>
      <sheetName val="ЭЗ ДПР кор ДЕМО"/>
      <sheetName val="Корректировка НВВ"/>
      <sheetName val="Сырье и материалы"/>
      <sheetName val="РПР Ремонт"/>
      <sheetName val="Замена ИСУ факт"/>
      <sheetName val="Замена ИСУ план"/>
      <sheetName val="ППР"/>
      <sheetName val="ЭЭ"/>
      <sheetName val="ТЭ"/>
      <sheetName val="Персонал"/>
      <sheetName val="ФОТ норматив"/>
      <sheetName val="ФОТ норматив скрыть "/>
      <sheetName val="ФСК"/>
      <sheetName val="ФСК факт"/>
      <sheetName val="Аренда ЭСХ"/>
      <sheetName val="Аренда прочее им."/>
      <sheetName val="Лизинг ЭСХ"/>
      <sheetName val="Расчет амортизации"/>
      <sheetName val="Налог на имущество"/>
      <sheetName val="Трансп.налог"/>
      <sheetName val="Налог на прибыль"/>
      <sheetName val="Прибыль"/>
      <sheetName val="Прочие НПР"/>
      <sheetName val="Факт потери"/>
      <sheetName val="TEHSHEET"/>
      <sheetName val="tech"/>
      <sheetName val="Структура ПО_факт"/>
      <sheetName val="Структура ПО_план"/>
      <sheetName val="товарная выручка факт"/>
      <sheetName val="прил 1_215-Э"/>
      <sheetName val="прил 3_215-Э"/>
      <sheetName val="Т 1.3 Приказа 585"/>
      <sheetName val="Т 1.6 Приказа 585"/>
      <sheetName val="финансовые показатели"/>
      <sheetName val="НВВ РСК"/>
      <sheetName val="PEREDACHA.XX.FACT.EXPENSES"/>
      <sheetName val="PEREDACHA.M.ХХ Индекс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Check"/>
      <sheetName val="REESTR_MO"/>
      <sheetName val="REESTR_ORG"/>
      <sheetName val="PATTERN_COSTS"/>
      <sheetName val="ATTACH_DOC"/>
      <sheetName val="Информация"/>
    </sheetNames>
    <sheetDataSet>
      <sheetData sheetId="0"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1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7">
          <cell r="C17" t="str">
            <v>Алтайский край</v>
          </cell>
          <cell r="D17">
            <v>0</v>
          </cell>
        </row>
        <row r="18">
          <cell r="C18" t="str">
            <v>Архангельская область</v>
          </cell>
          <cell r="D18">
            <v>0</v>
          </cell>
        </row>
        <row r="19">
          <cell r="C19" t="str">
            <v>Белгородская область</v>
          </cell>
          <cell r="D19">
            <v>0</v>
          </cell>
        </row>
        <row r="20">
          <cell r="C20" t="str">
            <v>Волгоградская область</v>
          </cell>
          <cell r="D20">
            <v>0</v>
          </cell>
        </row>
        <row r="21">
          <cell r="C21" t="str">
            <v>Еврейская автономная область</v>
          </cell>
          <cell r="D21">
            <v>0</v>
          </cell>
        </row>
        <row r="22">
          <cell r="C22" t="str">
            <v>Кемеровская область</v>
          </cell>
          <cell r="D22">
            <v>1</v>
          </cell>
        </row>
        <row r="23">
          <cell r="C23" t="str">
            <v>Костромская область</v>
          </cell>
          <cell r="D23">
            <v>0</v>
          </cell>
        </row>
        <row r="24">
          <cell r="C24" t="str">
            <v>Красноярский край</v>
          </cell>
          <cell r="D24">
            <v>0</v>
          </cell>
        </row>
        <row r="25">
          <cell r="C25" t="str">
            <v>Ленинградская область</v>
          </cell>
          <cell r="D25">
            <v>0</v>
          </cell>
        </row>
        <row r="26">
          <cell r="C26" t="str">
            <v>Магаданская область</v>
          </cell>
          <cell r="D26">
            <v>0</v>
          </cell>
        </row>
        <row r="27">
          <cell r="C27" t="str">
            <v>Новосибирская область</v>
          </cell>
          <cell r="D27">
            <v>0</v>
          </cell>
        </row>
        <row r="28">
          <cell r="C28" t="str">
            <v>Пермский край</v>
          </cell>
          <cell r="D28">
            <v>0</v>
          </cell>
        </row>
        <row r="29">
          <cell r="C29" t="str">
            <v>Республика Алтай</v>
          </cell>
          <cell r="D29">
            <v>0</v>
          </cell>
        </row>
        <row r="30">
          <cell r="C30" t="str">
            <v>Республика Калмыкия</v>
          </cell>
          <cell r="D30">
            <v>0</v>
          </cell>
        </row>
        <row r="31">
          <cell r="C31" t="str">
            <v>Республика Карелия</v>
          </cell>
          <cell r="D31">
            <v>0</v>
          </cell>
        </row>
        <row r="32">
          <cell r="C32" t="str">
            <v>Республика Крым</v>
          </cell>
          <cell r="D32">
            <v>0</v>
          </cell>
        </row>
        <row r="33">
          <cell r="C33" t="str">
            <v>Республика Татарстан</v>
          </cell>
          <cell r="D33">
            <v>0</v>
          </cell>
        </row>
        <row r="34">
          <cell r="C34" t="str">
            <v>Республика Хакасия</v>
          </cell>
          <cell r="D34">
            <v>0</v>
          </cell>
        </row>
        <row r="35">
          <cell r="C35" t="str">
            <v>Самарская область</v>
          </cell>
          <cell r="D35">
            <v>0</v>
          </cell>
        </row>
        <row r="36">
          <cell r="C36" t="str">
            <v>Тверская область</v>
          </cell>
          <cell r="D36">
            <v>0</v>
          </cell>
        </row>
        <row r="37">
          <cell r="C37" t="str">
            <v>Томская область</v>
          </cell>
          <cell r="D37">
            <v>0</v>
          </cell>
        </row>
        <row r="38">
          <cell r="C38" t="str">
            <v>Ульяновская область</v>
          </cell>
          <cell r="D38">
            <v>1</v>
          </cell>
        </row>
        <row r="39">
          <cell r="C39" t="str">
            <v>Челябинская область</v>
          </cell>
          <cell r="D39">
            <v>0</v>
          </cell>
        </row>
        <row r="40">
          <cell r="C40" t="str">
            <v>Чувашская Республика</v>
          </cell>
          <cell r="D40">
            <v>0</v>
          </cell>
        </row>
      </sheetData>
      <sheetData sheetId="1"/>
      <sheetData sheetId="2">
        <row r="5">
          <cell r="H5" t="str">
            <v>Челябинская область</v>
          </cell>
        </row>
        <row r="7">
          <cell r="H7" t="str">
            <v>Версия организации</v>
          </cell>
        </row>
        <row r="9">
          <cell r="H9" t="str">
            <v>МУП "Электротепловые сети"</v>
          </cell>
        </row>
        <row r="11">
          <cell r="H11" t="str">
            <v>МУП</v>
          </cell>
        </row>
        <row r="12">
          <cell r="H12" t="str">
            <v>26493235</v>
          </cell>
        </row>
        <row r="13">
          <cell r="H13" t="str">
            <v>7418012452</v>
          </cell>
        </row>
        <row r="14">
          <cell r="H14" t="str">
            <v>742401001</v>
          </cell>
        </row>
        <row r="16">
          <cell r="H16">
            <v>2024</v>
          </cell>
        </row>
        <row r="18">
          <cell r="H18" t="str">
            <v>Метод долгосрочной индексации НВВ (корректировка)</v>
          </cell>
        </row>
        <row r="22">
          <cell r="H22">
            <v>2021</v>
          </cell>
        </row>
        <row r="24">
          <cell r="H24" t="str">
            <v>5</v>
          </cell>
        </row>
        <row r="28">
          <cell r="H28" t="str">
            <v>2021-2025</v>
          </cell>
        </row>
        <row r="31">
          <cell r="H31" t="str">
            <v>Другое</v>
          </cell>
        </row>
        <row r="35">
          <cell r="H35" t="str">
            <v>Филиал ОАО "Межрегиональная распределительная сетевая компания Урала"  - "Челябэнерго"</v>
          </cell>
        </row>
        <row r="37">
          <cell r="H37" t="str">
            <v>6671163413</v>
          </cell>
        </row>
        <row r="38">
          <cell r="H38" t="str">
            <v>745102001</v>
          </cell>
        </row>
        <row r="56">
          <cell r="H56" t="str">
            <v>457100 Челябинская область, г.Троицк, ул.Кирова 81</v>
          </cell>
        </row>
        <row r="57">
          <cell r="H57" t="str">
            <v>457100 Челябинская область, г.Троицк, ул.Сибирская 6</v>
          </cell>
        </row>
        <row r="60">
          <cell r="H60" t="str">
            <v>Черный Василий Михайлович</v>
          </cell>
        </row>
        <row r="61">
          <cell r="H61" t="str">
            <v>8(35163)2-69-29</v>
          </cell>
        </row>
        <row r="71">
          <cell r="H71" t="str">
            <v>tr-ets@mail.ru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7">
          <cell r="M37">
            <v>1211.2850000000001</v>
          </cell>
        </row>
        <row r="39">
          <cell r="M39">
            <v>1211.2850000000001</v>
          </cell>
        </row>
        <row r="41">
          <cell r="M41">
            <v>1211.2850000000001</v>
          </cell>
        </row>
      </sheetData>
      <sheetData sheetId="16"/>
      <sheetData sheetId="17"/>
      <sheetData sheetId="18"/>
      <sheetData sheetId="19">
        <row r="14">
          <cell r="X14">
            <v>60.836892000000006</v>
          </cell>
          <cell r="AM14">
            <v>61.93</v>
          </cell>
        </row>
      </sheetData>
      <sheetData sheetId="20">
        <row r="14">
          <cell r="AM14">
            <v>11.684859999999999</v>
          </cell>
        </row>
      </sheetData>
      <sheetData sheetId="21">
        <row r="24">
          <cell r="AE24">
            <v>1211.2850000000001</v>
          </cell>
          <cell r="AO24">
            <v>1211.2850000000001</v>
          </cell>
          <cell r="BA24">
            <v>1211.2850000000001</v>
          </cell>
        </row>
        <row r="31">
          <cell r="AE31">
            <v>1978.3383399999998</v>
          </cell>
          <cell r="AP31">
            <v>4379.67</v>
          </cell>
          <cell r="BB31">
            <v>4509.3082319999994</v>
          </cell>
        </row>
        <row r="34">
          <cell r="AE34">
            <v>11631.1456</v>
          </cell>
          <cell r="AP34">
            <v>9347.61</v>
          </cell>
          <cell r="BB34">
            <v>9624.2992560000021</v>
          </cell>
        </row>
        <row r="39">
          <cell r="AE39">
            <v>0</v>
          </cell>
          <cell r="AP39">
            <v>0</v>
          </cell>
          <cell r="BB39">
            <v>0</v>
          </cell>
        </row>
        <row r="65">
          <cell r="AE65">
            <v>14975.58555</v>
          </cell>
          <cell r="AP65">
            <v>14452.210000000001</v>
          </cell>
          <cell r="BB65">
            <v>14879.995416000002</v>
          </cell>
        </row>
        <row r="92">
          <cell r="AE92">
            <v>0</v>
          </cell>
          <cell r="AP92">
            <v>0</v>
          </cell>
          <cell r="BB92">
            <v>0</v>
          </cell>
        </row>
        <row r="110">
          <cell r="AE110">
            <v>8092.5535911092793</v>
          </cell>
          <cell r="AP110">
            <v>7323.2982199999997</v>
          </cell>
          <cell r="BB110">
            <v>7915.7295432883257</v>
          </cell>
        </row>
        <row r="115">
          <cell r="AE115">
            <v>0</v>
          </cell>
          <cell r="AP115">
            <v>-6005.95</v>
          </cell>
          <cell r="BB115">
            <v>2145.6856816591517</v>
          </cell>
        </row>
        <row r="144">
          <cell r="AE144">
            <v>47323.860621134954</v>
          </cell>
          <cell r="AO144">
            <v>44954.459755999997</v>
          </cell>
          <cell r="AP144">
            <v>44954.459755999997</v>
          </cell>
          <cell r="BA144">
            <v>59987.188512883477</v>
          </cell>
          <cell r="BB144">
            <v>59987.188512883477</v>
          </cell>
        </row>
      </sheetData>
      <sheetData sheetId="22">
        <row r="16">
          <cell r="S16">
            <v>13.031162078430961</v>
          </cell>
          <cell r="T16">
            <v>13.880074277409982</v>
          </cell>
          <cell r="Z16">
            <v>16.438518581954277</v>
          </cell>
        </row>
        <row r="23">
          <cell r="S23">
            <v>52.944844999999994</v>
          </cell>
          <cell r="T23">
            <v>51.68</v>
          </cell>
          <cell r="Z23">
            <v>51.441499999999998</v>
          </cell>
        </row>
        <row r="38">
          <cell r="S38">
            <v>9.9956579999999988</v>
          </cell>
          <cell r="T38">
            <v>9.7509099999999993</v>
          </cell>
          <cell r="Z38">
            <v>9.7174399999999999</v>
          </cell>
        </row>
        <row r="57">
          <cell r="AA57">
            <v>969517.15959773434</v>
          </cell>
          <cell r="AB57">
            <v>883184.4200401227</v>
          </cell>
        </row>
        <row r="59">
          <cell r="AA59">
            <v>0</v>
          </cell>
          <cell r="AB59">
            <v>0</v>
          </cell>
        </row>
        <row r="61">
          <cell r="AA61">
            <v>168411.52912900562</v>
          </cell>
          <cell r="AB61">
            <v>190893.72582160388</v>
          </cell>
        </row>
        <row r="63">
          <cell r="AA63">
            <v>197376.25225495928</v>
          </cell>
          <cell r="AB63">
            <v>233454.48543614201</v>
          </cell>
        </row>
        <row r="65">
          <cell r="AA65">
            <v>197376.25225495928</v>
          </cell>
          <cell r="AB65">
            <v>233454.48543614201</v>
          </cell>
        </row>
        <row r="67">
          <cell r="AA67">
            <v>197376.25225495928</v>
          </cell>
          <cell r="AB67">
            <v>233454.48543614201</v>
          </cell>
        </row>
        <row r="69">
          <cell r="AA69">
            <v>197376.25225495928</v>
          </cell>
          <cell r="AB69">
            <v>233454.48543614201</v>
          </cell>
        </row>
        <row r="81">
          <cell r="AA81">
            <v>2967.5481376957587</v>
          </cell>
          <cell r="AB81">
            <v>3101.825628740331</v>
          </cell>
        </row>
        <row r="82">
          <cell r="AA82">
            <v>5186.1396875769524</v>
          </cell>
          <cell r="AB82">
            <v>5208.0908002077676</v>
          </cell>
        </row>
        <row r="87">
          <cell r="AA87">
            <v>0</v>
          </cell>
          <cell r="AB87">
            <v>0</v>
          </cell>
        </row>
        <row r="88">
          <cell r="AA88">
            <v>0</v>
          </cell>
          <cell r="AB88">
            <v>0</v>
          </cell>
        </row>
        <row r="93">
          <cell r="AA93">
            <v>512.89767569761977</v>
          </cell>
          <cell r="AB93">
            <v>632.43179249974185</v>
          </cell>
        </row>
        <row r="94">
          <cell r="AA94">
            <v>896.34906265305051</v>
          </cell>
          <cell r="AB94">
            <v>1061.8785820060521</v>
          </cell>
        </row>
        <row r="99">
          <cell r="AA99">
            <v>602.06568525987518</v>
          </cell>
          <cell r="AB99">
            <v>773.73037560825594</v>
          </cell>
        </row>
        <row r="100">
          <cell r="AA100">
            <v>1052.1806555356945</v>
          </cell>
          <cell r="AB100">
            <v>1299.1246231604339</v>
          </cell>
        </row>
        <row r="105">
          <cell r="AA105">
            <v>602.06568525987518</v>
          </cell>
          <cell r="AB105">
            <v>773.73037560825594</v>
          </cell>
        </row>
        <row r="106">
          <cell r="AA106">
            <v>1052.1806555356943</v>
          </cell>
          <cell r="AB106">
            <v>1299.1246231604339</v>
          </cell>
        </row>
        <row r="111">
          <cell r="AA111">
            <v>667.22364198143987</v>
          </cell>
          <cell r="AB111">
            <v>734.6074728960001</v>
          </cell>
        </row>
        <row r="112">
          <cell r="AA112">
            <v>1117.3386122572592</v>
          </cell>
          <cell r="AB112">
            <v>1260.0017204481778</v>
          </cell>
        </row>
        <row r="117">
          <cell r="AA117">
            <v>602.06568525987518</v>
          </cell>
          <cell r="AB117">
            <v>773.73037560825594</v>
          </cell>
        </row>
        <row r="118">
          <cell r="AA118">
            <v>1052.1806555356945</v>
          </cell>
          <cell r="AB118">
            <v>1299.1246231604339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7">
          <cell r="O17">
            <v>27</v>
          </cell>
          <cell r="R17">
            <v>20.9</v>
          </cell>
        </row>
        <row r="48">
          <cell r="O48">
            <v>35898.597530864194</v>
          </cell>
          <cell r="R48">
            <v>37271.172248803829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A2" t="str">
            <v>Алтайский край</v>
          </cell>
        </row>
        <row r="3">
          <cell r="A3" t="str">
            <v>Архангельская область</v>
          </cell>
          <cell r="O3" t="str">
            <v>Договор аренды</v>
          </cell>
          <cell r="Q3" t="str">
            <v>да</v>
          </cell>
          <cell r="R3" t="str">
            <v>аренда частной собственности</v>
          </cell>
          <cell r="T3" t="str">
            <v>«смешанного» котлообразования</v>
          </cell>
          <cell r="W3" t="str">
            <v>деревянные</v>
          </cell>
          <cell r="Y3" t="str">
            <v>изолированный провод</v>
          </cell>
          <cell r="AA3" t="str">
            <v>медный</v>
          </cell>
          <cell r="AC3" t="str">
            <v>до 50 квадратных мм включительно</v>
          </cell>
          <cell r="AE3" t="str">
            <v>одноцепная</v>
          </cell>
        </row>
        <row r="4">
          <cell r="A4" t="str">
            <v>Белгородская область</v>
          </cell>
          <cell r="O4" t="str">
            <v>Договор субаренды</v>
          </cell>
          <cell r="Q4" t="str">
            <v>нет</v>
          </cell>
          <cell r="R4" t="str">
            <v>аренда муниципальной собственности</v>
          </cell>
          <cell r="T4" t="str">
            <v>«котла сверху»</v>
          </cell>
          <cell r="W4" t="str">
            <v>металлические</v>
          </cell>
          <cell r="Y4" t="str">
            <v>неизолированный провод</v>
          </cell>
          <cell r="AA4" t="str">
            <v>стальной</v>
          </cell>
          <cell r="AC4" t="str">
            <v>от 50 до 100 квадратных мм включительно</v>
          </cell>
          <cell r="AE4" t="str">
            <v>двухцепная</v>
          </cell>
        </row>
        <row r="5">
          <cell r="A5" t="str">
            <v>Волгоградская область</v>
          </cell>
          <cell r="O5" t="str">
            <v>Соглашение об установлении сервитута</v>
          </cell>
          <cell r="Q5" t="str">
            <v>получен отказ в регистрации</v>
          </cell>
          <cell r="T5" t="str">
            <v>«котла снизу»</v>
          </cell>
          <cell r="W5" t="str">
            <v>железобетонные</v>
          </cell>
          <cell r="AA5" t="str">
            <v>сталеалюминиевый</v>
          </cell>
          <cell r="AC5" t="str">
            <v>от 100 до 200 квадратных мм включительно</v>
          </cell>
        </row>
        <row r="6">
          <cell r="A6" t="str">
            <v>Еврейская автономная область</v>
          </cell>
          <cell r="O6" t="str">
            <v>Решение о разрешении размещения объекта без предоставления земельного участка и установления сервитута</v>
          </cell>
          <cell r="AA6" t="str">
            <v>алюминиевый</v>
          </cell>
          <cell r="AC6" t="str">
            <v>от 200 до 500 квадратных мм включительно</v>
          </cell>
        </row>
        <row r="7">
          <cell r="A7" t="str">
            <v>Калининградская область</v>
          </cell>
          <cell r="O7" t="str">
            <v>Постановление о разрешении размещения объекта без предоставления земельного участка и установления сервитута</v>
          </cell>
          <cell r="AC7" t="str">
            <v>от 500 до 800 квадратных мм включительно</v>
          </cell>
        </row>
        <row r="8">
          <cell r="A8" t="str">
            <v>Карачаево-Черкесская Республика</v>
          </cell>
          <cell r="O8" t="str">
            <v>Распоряжение о разрешении размещения объекта без предоставления земельного участка и установления сервитута</v>
          </cell>
          <cell r="AC8" t="str">
            <v xml:space="preserve">свыше 800 квадратных мм </v>
          </cell>
        </row>
        <row r="9">
          <cell r="A9" t="str">
            <v>Кемеровская область</v>
          </cell>
        </row>
        <row r="10">
          <cell r="A10" t="str">
            <v>Костромская область</v>
          </cell>
          <cell r="O10" t="str">
            <v>да</v>
          </cell>
          <cell r="P10" t="str">
            <v>ИЖС/СНТ</v>
          </cell>
        </row>
        <row r="11">
          <cell r="A11" t="str">
            <v>Ленинградская область</v>
          </cell>
          <cell r="O11" t="str">
            <v>нет</v>
          </cell>
          <cell r="P11" t="str">
            <v>Потребители с мощностью устройств &lt;670 кВт</v>
          </cell>
        </row>
        <row r="12">
          <cell r="A12" t="str">
            <v>Магаданская область</v>
          </cell>
          <cell r="P12" t="str">
            <v>Потребители с мощностью устройств &gt;670 кВт</v>
          </cell>
          <cell r="T12" t="str">
            <v>Полное НВВ/сальдо переток</v>
          </cell>
          <cell r="W12" t="str">
            <v>в траншеях</v>
          </cell>
          <cell r="Y12" t="str">
            <v>oдножильные</v>
          </cell>
          <cell r="AA12" t="str">
            <v>с резиновой и пластмассовой изоляцией</v>
          </cell>
          <cell r="AC12" t="str">
            <v>до 50 квадратных мм включительно</v>
          </cell>
          <cell r="AE12" t="str">
            <v>одна</v>
          </cell>
        </row>
        <row r="13">
          <cell r="A13" t="str">
            <v>Новосибирская область</v>
          </cell>
          <cell r="E13" t="str">
            <v>да</v>
          </cell>
          <cell r="P13" t="str">
            <v>ТСО</v>
          </cell>
          <cell r="T13" t="str">
            <v>Монопотреб Белгород</v>
          </cell>
          <cell r="W13" t="str">
            <v>в блоках</v>
          </cell>
          <cell r="Y13" t="str">
            <v>многожильные</v>
          </cell>
          <cell r="AA13" t="str">
            <v>бумажной изоляцией</v>
          </cell>
          <cell r="AC13" t="str">
            <v>от 50 до 100 квадратных мм включительно</v>
          </cell>
          <cell r="AE13" t="str">
            <v xml:space="preserve">две </v>
          </cell>
        </row>
        <row r="14">
          <cell r="A14" t="str">
            <v>Пермский край</v>
          </cell>
          <cell r="E14" t="str">
            <v>нет</v>
          </cell>
          <cell r="T14" t="str">
            <v>Котловое по ЭЭ/Поступление в сеть</v>
          </cell>
          <cell r="W14" t="str">
            <v>в каналах</v>
          </cell>
          <cell r="AC14" t="str">
            <v>от 100 до 200 квадратных мм включительно</v>
          </cell>
          <cell r="AE14" t="str">
            <v>три</v>
          </cell>
        </row>
        <row r="15">
          <cell r="A15" t="str">
            <v>Республика Алтай</v>
          </cell>
          <cell r="T15" t="str">
            <v>Котловое по ЭЭ/Полезный отпуск</v>
          </cell>
          <cell r="W15" t="str">
            <v>в туннелях и коллекторах</v>
          </cell>
          <cell r="AC15" t="str">
            <v>от 200 до 250 квадратных мм включительно</v>
          </cell>
          <cell r="AE15" t="str">
            <v>четыре</v>
          </cell>
        </row>
        <row r="16">
          <cell r="A16" t="str">
            <v>Республика Калмыкия</v>
          </cell>
          <cell r="T16" t="str">
            <v>Котловое по М/Полезный отпуск</v>
          </cell>
          <cell r="W16" t="str">
            <v>в галереях и эстакадах</v>
          </cell>
          <cell r="AC16" t="str">
            <v>от 250 до 300 квадратных мм включительно</v>
          </cell>
          <cell r="AE16" t="str">
            <v>более четырех</v>
          </cell>
        </row>
        <row r="17">
          <cell r="A17" t="str">
            <v>Республика Карелия</v>
          </cell>
          <cell r="E17" t="str">
            <v>Январь</v>
          </cell>
          <cell r="T17" t="str">
            <v>Полное НВВ/Полезный отпуск</v>
          </cell>
          <cell r="W17" t="str">
            <v>горизонтальное наклонное бурение</v>
          </cell>
          <cell r="AC17" t="str">
            <v>от 300 до 400 квадратных мм включительно</v>
          </cell>
        </row>
        <row r="18">
          <cell r="A18" t="str">
            <v>Республика Крым</v>
          </cell>
          <cell r="E18" t="str">
            <v>Февраль</v>
          </cell>
          <cell r="T18" t="str">
            <v>Без баланса и расчета тарифа</v>
          </cell>
          <cell r="W18" t="str">
            <v>подводная прокладка</v>
          </cell>
          <cell r="AC18" t="str">
            <v>от 400 до 500 квадратных мм включительно</v>
          </cell>
        </row>
        <row r="19">
          <cell r="A19" t="str">
            <v>Республика Мордовия</v>
          </cell>
          <cell r="E19" t="str">
            <v>Март</v>
          </cell>
          <cell r="AC19" t="str">
            <v>от 500 до 800 квадратных мм включительно</v>
          </cell>
        </row>
        <row r="20">
          <cell r="A20" t="str">
            <v>Республика Татарстан</v>
          </cell>
          <cell r="E20" t="str">
            <v>Апрель</v>
          </cell>
          <cell r="AC20" t="str">
            <v xml:space="preserve">свыше 800 квадратных мм </v>
          </cell>
        </row>
        <row r="21">
          <cell r="A21" t="str">
            <v>Республика Хакасия</v>
          </cell>
          <cell r="E21" t="str">
            <v>Май</v>
          </cell>
          <cell r="N21" t="str">
            <v>ВН</v>
          </cell>
          <cell r="O21" t="str">
            <v xml:space="preserve">кадастровая стоимость </v>
          </cell>
          <cell r="P21" t="str">
            <v>на стене</v>
          </cell>
          <cell r="Q21" t="str">
            <v>отсутствие прибора учета</v>
          </cell>
        </row>
        <row r="22">
          <cell r="A22" t="str">
            <v>Самарская область</v>
          </cell>
          <cell r="E22" t="str">
            <v>Июнь</v>
          </cell>
          <cell r="N22" t="str">
            <v>СН1</v>
          </cell>
          <cell r="O22" t="str">
            <v>остаточная стоимость</v>
          </cell>
          <cell r="P22" t="str">
            <v>на столбе</v>
          </cell>
          <cell r="Q22" t="str">
            <v>истечение срока межповерочного интервала</v>
          </cell>
        </row>
        <row r="23">
          <cell r="A23" t="str">
            <v>Ставропольский край</v>
          </cell>
          <cell r="E23" t="str">
            <v>Июль</v>
          </cell>
          <cell r="N23" t="str">
            <v>СН2</v>
          </cell>
          <cell r="P23" t="str">
            <v>прочее</v>
          </cell>
          <cell r="Q23" t="str">
            <v>выход из строя</v>
          </cell>
        </row>
        <row r="24">
          <cell r="A24" t="str">
            <v>Тверская область</v>
          </cell>
          <cell r="E24" t="str">
            <v>Август</v>
          </cell>
          <cell r="N24" t="str">
            <v>НН</v>
          </cell>
          <cell r="Q24" t="str">
            <v>прочее</v>
          </cell>
          <cell r="W24" t="str">
            <v>реклоузеры</v>
          </cell>
          <cell r="Y24" t="str">
            <v>до 100 А включительно</v>
          </cell>
          <cell r="AA24" t="str">
            <v>до 5 ячеек включительно</v>
          </cell>
        </row>
        <row r="25">
          <cell r="A25" t="str">
            <v>Томская область</v>
          </cell>
          <cell r="E25" t="str">
            <v>Сентябрь</v>
          </cell>
          <cell r="W25" t="str">
            <v>линейные разъединители</v>
          </cell>
          <cell r="Y25" t="str">
            <v>от 100 до 250 А включительно</v>
          </cell>
          <cell r="AA25" t="str">
            <v>от 5 до 10 ячеек включительно</v>
          </cell>
        </row>
        <row r="26">
          <cell r="A26" t="str">
            <v>Ульяновская область</v>
          </cell>
          <cell r="E26" t="str">
            <v>Октябрь</v>
          </cell>
          <cell r="W26" t="str">
            <v>выключатели нагрузки</v>
          </cell>
          <cell r="Y26" t="str">
            <v>от 250 до 500 А включительно</v>
          </cell>
          <cell r="AA26" t="str">
            <v>от 10 до 15 ячеек включительно</v>
          </cell>
        </row>
        <row r="27">
          <cell r="A27" t="str">
            <v>Челябинская область</v>
          </cell>
          <cell r="E27" t="str">
            <v>Ноябрь</v>
          </cell>
          <cell r="W27" t="str">
            <v>распределительные пункты (РП), за исключением (КРН,КРУН)</v>
          </cell>
          <cell r="Y27" t="str">
            <v>от 500 А до 1 000 А включительно</v>
          </cell>
          <cell r="AA27" t="str">
            <v>свыше 15 ячеек</v>
          </cell>
        </row>
        <row r="28">
          <cell r="A28" t="str">
            <v>Чувашская Республика</v>
          </cell>
          <cell r="E28" t="str">
            <v>Декабрь</v>
          </cell>
          <cell r="W28" t="str">
            <v>КРН, КРУН</v>
          </cell>
          <cell r="Y28" t="str">
            <v>свыше 1 000 А</v>
          </cell>
          <cell r="AA28" t="str">
            <v>без ячеек</v>
          </cell>
        </row>
        <row r="29">
          <cell r="N29" t="str">
            <v>КЛЭП</v>
          </cell>
          <cell r="O29" t="str">
            <v>однофазный прямого включения</v>
          </cell>
          <cell r="P29" t="str">
            <v>Инвестпрограмма</v>
          </cell>
          <cell r="Q29" t="str">
            <v>отсутствует</v>
          </cell>
          <cell r="W29" t="str">
            <v>переключательные пункты</v>
          </cell>
        </row>
        <row r="30">
          <cell r="N30" t="str">
            <v>ВЛЭП</v>
          </cell>
          <cell r="O30" t="str">
            <v>трехфазный прямого включения</v>
          </cell>
          <cell r="P30" t="str">
            <v>Собственные средства</v>
          </cell>
          <cell r="Q30" t="str">
            <v>ссылка на документ</v>
          </cell>
        </row>
        <row r="31">
          <cell r="N31" t="str">
            <v>Подстанция</v>
          </cell>
          <cell r="O31" t="str">
            <v>трехфазный полукосвенного включения</v>
          </cell>
          <cell r="P31" t="str">
            <v>Кредит</v>
          </cell>
        </row>
        <row r="32">
          <cell r="N32" t="str">
            <v>Прочее ЭСХ</v>
          </cell>
          <cell r="O32" t="str">
            <v>трехфазный косвенного включения</v>
          </cell>
          <cell r="P32" t="str">
            <v>прочее</v>
          </cell>
        </row>
        <row r="33">
          <cell r="N33" t="str">
            <v>Прочее не ЭСХ</v>
          </cell>
          <cell r="W33" t="str">
            <v>6/0,4 кВ</v>
          </cell>
          <cell r="Y33" t="str">
            <v>однотрансформаторные</v>
          </cell>
          <cell r="AA33" t="str">
            <v>до 25 кВА вкл</v>
          </cell>
          <cell r="AC33" t="str">
            <v>столбового/мачтового типа</v>
          </cell>
          <cell r="AE33">
            <v>1</v>
          </cell>
        </row>
        <row r="34">
          <cell r="W34" t="str">
            <v>10/0,4 кВ</v>
          </cell>
          <cell r="Y34" t="str">
            <v>двухтрансформаторные и более</v>
          </cell>
          <cell r="AA34" t="str">
            <v>от 25 кВА до 100 кВА вкл</v>
          </cell>
          <cell r="AC34" t="str">
            <v>шкафного или киоскового типа</v>
          </cell>
          <cell r="AE34">
            <v>2</v>
          </cell>
        </row>
        <row r="35">
          <cell r="W35" t="str">
            <v>20/0,4 кВ</v>
          </cell>
          <cell r="AA35" t="str">
            <v>от 100 кВА до 250 кВА вкл</v>
          </cell>
          <cell r="AC35" t="str">
            <v>блочного типа</v>
          </cell>
          <cell r="AE35">
            <v>3</v>
          </cell>
        </row>
        <row r="36">
          <cell r="W36" t="str">
            <v>6/10/(10/6) кВ</v>
          </cell>
          <cell r="AA36" t="str">
            <v>от 250 кВА до 400 кВА вкл</v>
          </cell>
          <cell r="AC36" t="str">
            <v>встроенного типа</v>
          </cell>
          <cell r="AE36">
            <v>4</v>
          </cell>
        </row>
        <row r="37">
          <cell r="W37" t="str">
            <v>10/20/(20/10) кВ</v>
          </cell>
          <cell r="AA37" t="str">
            <v>от 400 кВА до 630 кВА вкл</v>
          </cell>
          <cell r="AE37">
            <v>5</v>
          </cell>
        </row>
        <row r="38">
          <cell r="W38" t="str">
            <v>6/20/(20/6) кВ</v>
          </cell>
          <cell r="AA38" t="str">
            <v>от 630 кВА до 1000 кВА вкл</v>
          </cell>
          <cell r="AE38">
            <v>6</v>
          </cell>
        </row>
        <row r="39">
          <cell r="AA39" t="str">
            <v>от 1000 кВА до 1250 кВА вкл</v>
          </cell>
          <cell r="AE39">
            <v>7</v>
          </cell>
        </row>
        <row r="40">
          <cell r="AA40" t="str">
            <v>от 1250 кВА до 1600 кВА вкл</v>
          </cell>
          <cell r="AE40">
            <v>8</v>
          </cell>
        </row>
        <row r="41">
          <cell r="AA41" t="str">
            <v>от 1600 кВА до 2000 кВА вкл</v>
          </cell>
          <cell r="AE41">
            <v>9</v>
          </cell>
        </row>
        <row r="42">
          <cell r="AA42" t="str">
            <v>от 2000 кВА до 2500 кВА вкл</v>
          </cell>
          <cell r="AE42">
            <v>10</v>
          </cell>
        </row>
        <row r="43">
          <cell r="AA43" t="str">
            <v>от 2500 кВА до 3150 кВА вкл</v>
          </cell>
        </row>
        <row r="44">
          <cell r="AA44" t="str">
            <v>от 3150 кВА до 4000 кВА вкл</v>
          </cell>
        </row>
        <row r="45">
          <cell r="AA45" t="str">
            <v>свыше 4000 кВА</v>
          </cell>
        </row>
        <row r="49">
          <cell r="W49" t="str">
            <v>6/10/0,4 кВ</v>
          </cell>
          <cell r="AA49" t="str">
            <v>до 25 кВА вкл</v>
          </cell>
          <cell r="AC49" t="str">
            <v>открытого типа</v>
          </cell>
        </row>
        <row r="50">
          <cell r="W50" t="str">
            <v>20/0,4 кВ</v>
          </cell>
          <cell r="AA50" t="str">
            <v>от 25 кВА до 100 кВА вкл</v>
          </cell>
          <cell r="AC50" t="str">
            <v>закрытого типа</v>
          </cell>
        </row>
        <row r="51">
          <cell r="K51" t="str">
            <v>Первичная подача тарифного предложения к 1 мая</v>
          </cell>
          <cell r="AA51" t="str">
            <v>от 100 кВА до 250 кВА вкл</v>
          </cell>
        </row>
        <row r="52">
          <cell r="K52" t="str">
            <v>Уточненное (скорректированное) предложение</v>
          </cell>
          <cell r="AA52" t="str">
            <v>от 250 кВА до 400 кВА вкл</v>
          </cell>
        </row>
        <row r="53">
          <cell r="AA53" t="str">
            <v>от 400 кВА до 630 кВА вкл</v>
          </cell>
        </row>
        <row r="54">
          <cell r="AA54" t="str">
            <v>от 630 кВА до 1000 кВА вкл</v>
          </cell>
        </row>
        <row r="55">
          <cell r="AA55" t="str">
            <v>от 1000 кВА до 1250 кВА вкл</v>
          </cell>
        </row>
        <row r="56">
          <cell r="K56" t="str">
            <v>Собственность</v>
          </cell>
          <cell r="AA56" t="str">
            <v>от 1250 кВА до 1600 кВА вкл</v>
          </cell>
        </row>
        <row r="57">
          <cell r="K57" t="str">
            <v>Хозяйственное ведение</v>
          </cell>
          <cell r="AA57" t="str">
            <v>от 1600 кВА до 2000 кВА вкл</v>
          </cell>
        </row>
        <row r="58">
          <cell r="K58" t="str">
            <v>Оперативное управление</v>
          </cell>
          <cell r="AA58" t="str">
            <v>от 2000 кВА до 2500 кВА вкл</v>
          </cell>
        </row>
        <row r="59">
          <cell r="K59" t="str">
            <v>Концессионное соглашение</v>
          </cell>
          <cell r="AA59" t="str">
            <v>от 2500 кВА до 3150 кВА вкл</v>
          </cell>
        </row>
        <row r="60">
          <cell r="K60" t="str">
            <v>Доверительное управление имуществом</v>
          </cell>
          <cell r="AA60" t="str">
            <v>свыше 3150 кВА</v>
          </cell>
        </row>
        <row r="61">
          <cell r="K61" t="str">
            <v>Возмездное оказание услуг</v>
          </cell>
        </row>
        <row r="63">
          <cell r="W63" t="str">
            <v>35/6(10) кВ</v>
          </cell>
          <cell r="AA63" t="str">
            <v>до 6,3 МВА</v>
          </cell>
        </row>
        <row r="64">
          <cell r="W64" t="str">
            <v>35/0,4 кВ</v>
          </cell>
          <cell r="AA64" t="str">
            <v>от 6,3 МВА до 10 МВА вкл</v>
          </cell>
        </row>
        <row r="65">
          <cell r="W65" t="str">
            <v>110/35 кВ</v>
          </cell>
          <cell r="AA65" t="str">
            <v>от 10 МВА до 16 МВА вкл</v>
          </cell>
        </row>
        <row r="66">
          <cell r="W66" t="str">
            <v>110/6(10) кВ</v>
          </cell>
          <cell r="AA66" t="str">
            <v>от 16 МВА до 25 МВА вкл</v>
          </cell>
        </row>
        <row r="67">
          <cell r="W67" t="str">
            <v>110/35/6(10) кВ</v>
          </cell>
          <cell r="AA67" t="str">
            <v>от 25 МВА до 32 МВА вкл</v>
          </cell>
        </row>
        <row r="68">
          <cell r="AA68" t="str">
            <v>от 32 МВА до 40 МВА вкл</v>
          </cell>
        </row>
        <row r="69">
          <cell r="AA69" t="str">
            <v>от 40 МВА до 63 МВА вкл</v>
          </cell>
        </row>
        <row r="70">
          <cell r="AA70" t="str">
            <v>от 63 МВА до 80 МВА вкл</v>
          </cell>
        </row>
        <row r="71">
          <cell r="AA71" t="str">
            <v>от 80 МВА до 100 МВА вкл</v>
          </cell>
        </row>
        <row r="72">
          <cell r="AA72" t="str">
            <v>свыше 100 МВА</v>
          </cell>
        </row>
        <row r="76">
          <cell r="W76" t="str">
            <v>однофазный</v>
          </cell>
          <cell r="Y76" t="str">
            <v>прямого включения</v>
          </cell>
        </row>
        <row r="77">
          <cell r="W77" t="str">
            <v>трехфазный</v>
          </cell>
          <cell r="Y77" t="str">
            <v>лукосвенного включения</v>
          </cell>
        </row>
        <row r="78">
          <cell r="Y78" t="str">
            <v>косвенного включения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28">
          <cell r="L28">
            <v>43277.45</v>
          </cell>
        </row>
        <row r="36">
          <cell r="L36">
            <v>-3361.9848800000009</v>
          </cell>
        </row>
        <row r="46">
          <cell r="L46">
            <v>-3361.9848800000009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EA9A8-BB00-4E44-81CC-71E66A877932}">
  <dimension ref="A1:O150"/>
  <sheetViews>
    <sheetView showGridLines="0" tabSelected="1" topLeftCell="F61" workbookViewId="0">
      <selection activeCell="G73" sqref="G73:O93"/>
    </sheetView>
  </sheetViews>
  <sheetFormatPr defaultColWidth="9.140625" defaultRowHeight="11.45" customHeight="1" outlineLevelRow="1" x14ac:dyDescent="0.25"/>
  <cols>
    <col min="1" max="5" width="15.7109375" hidden="1" customWidth="1"/>
    <col min="6" max="6" width="6.7109375" customWidth="1"/>
    <col min="7" max="7" width="6.5703125" customWidth="1"/>
    <col min="8" max="8" width="38.42578125" customWidth="1"/>
    <col min="9" max="9" width="13.85546875" customWidth="1"/>
    <col min="10" max="10" width="18" customWidth="1"/>
    <col min="11" max="11" width="13.5703125" customWidth="1"/>
    <col min="12" max="12" width="13.42578125" customWidth="1"/>
    <col min="13" max="13" width="18.85546875" customWidth="1"/>
    <col min="14" max="14" width="18.5703125" customWidth="1"/>
    <col min="15" max="15" width="15.7109375" customWidth="1"/>
  </cols>
  <sheetData>
    <row r="1" spans="1:11" ht="15" hidden="1" customHeight="1" x14ac:dyDescent="0.15">
      <c r="A1" s="1" t="b">
        <f>[1]Настройка!D14=0</f>
        <v>1</v>
      </c>
    </row>
    <row r="2" spans="1:11" ht="15" hidden="1" customHeight="1" x14ac:dyDescent="0.25"/>
    <row r="3" spans="1:11" ht="15" hidden="1" customHeight="1" x14ac:dyDescent="0.25"/>
    <row r="4" spans="1:11" ht="15" hidden="1" customHeight="1" x14ac:dyDescent="0.25"/>
    <row r="5" spans="1:11" ht="15" hidden="1" customHeight="1" x14ac:dyDescent="0.25"/>
    <row r="6" spans="1:11" ht="15" hidden="1" customHeight="1" x14ac:dyDescent="0.25"/>
    <row r="7" spans="1:11" ht="21.75" customHeight="1" x14ac:dyDescent="0.25"/>
    <row r="8" spans="1:11" ht="11.25" customHeight="1" x14ac:dyDescent="0.15">
      <c r="G8" s="70" t="s">
        <v>0</v>
      </c>
      <c r="H8" s="35"/>
      <c r="I8" s="35"/>
      <c r="J8" s="35"/>
      <c r="K8" s="35"/>
    </row>
    <row r="9" spans="1:11" ht="11.25" customHeight="1" x14ac:dyDescent="0.15">
      <c r="G9" s="70" t="s">
        <v>1</v>
      </c>
      <c r="H9" s="35"/>
      <c r="I9" s="35"/>
      <c r="J9" s="35"/>
      <c r="K9" s="35"/>
    </row>
    <row r="10" spans="1:11" ht="11.25" customHeight="1" x14ac:dyDescent="0.15">
      <c r="G10" s="70" t="str">
        <f>"                  (вид цены (тарифа) на "&amp;god&amp;" год"</f>
        <v xml:space="preserve">                  (вид цены (тарифа) на 2024 год</v>
      </c>
      <c r="H10" s="35"/>
      <c r="I10" s="35"/>
      <c r="J10" s="35"/>
      <c r="K10" s="35"/>
    </row>
    <row r="11" spans="1:11" ht="11.25" customHeight="1" x14ac:dyDescent="0.15">
      <c r="G11" s="70" t="s">
        <v>2</v>
      </c>
      <c r="H11" s="35"/>
      <c r="I11" s="35"/>
      <c r="J11" s="35"/>
      <c r="K11" s="35"/>
    </row>
    <row r="12" spans="1:11" ht="11.25" customHeight="1" x14ac:dyDescent="0.25"/>
    <row r="13" spans="1:11" ht="11.25" customHeight="1" x14ac:dyDescent="0.25">
      <c r="G13" s="71" t="str">
        <f>ORG</f>
        <v>МУП "Электротепловые сети"</v>
      </c>
      <c r="H13" s="71"/>
      <c r="I13" s="71"/>
      <c r="J13" s="71"/>
      <c r="K13" s="71"/>
    </row>
    <row r="14" spans="1:11" ht="11.25" customHeight="1" x14ac:dyDescent="0.15">
      <c r="G14" s="70" t="s">
        <v>3</v>
      </c>
      <c r="H14" s="35"/>
      <c r="I14" s="35"/>
      <c r="J14" s="35"/>
      <c r="K14" s="35"/>
    </row>
    <row r="18" spans="7:12" ht="19.5" customHeight="1" x14ac:dyDescent="0.25">
      <c r="G18" s="45" t="s">
        <v>4</v>
      </c>
      <c r="H18" s="45"/>
      <c r="I18" s="45"/>
      <c r="J18" s="45"/>
      <c r="K18" s="45"/>
      <c r="L18" s="45"/>
    </row>
    <row r="19" spans="7:12" ht="11.25" customHeight="1" x14ac:dyDescent="0.25"/>
    <row r="20" spans="7:12" ht="11.25" customHeight="1" x14ac:dyDescent="0.25">
      <c r="G20" s="53" t="s">
        <v>5</v>
      </c>
      <c r="H20" s="53"/>
      <c r="I20" s="63" t="str">
        <f>ORG</f>
        <v>МУП "Электротепловые сети"</v>
      </c>
      <c r="J20" s="64"/>
      <c r="K20" s="64"/>
      <c r="L20" s="65"/>
    </row>
    <row r="21" spans="7:12" ht="11.25" customHeight="1" x14ac:dyDescent="0.25">
      <c r="G21" s="53"/>
      <c r="H21" s="53"/>
      <c r="I21" s="66"/>
      <c r="J21" s="67"/>
      <c r="K21" s="67"/>
      <c r="L21" s="68"/>
    </row>
    <row r="22" spans="7:12" ht="11.25" customHeight="1" x14ac:dyDescent="0.25">
      <c r="G22" s="53" t="s">
        <v>6</v>
      </c>
      <c r="H22" s="53"/>
      <c r="I22" s="69" t="str">
        <f>ORG</f>
        <v>МУП "Электротепловые сети"</v>
      </c>
      <c r="J22" s="69"/>
      <c r="K22" s="69"/>
      <c r="L22" s="69"/>
    </row>
    <row r="23" spans="7:12" ht="18.75" customHeight="1" x14ac:dyDescent="0.25">
      <c r="G23" s="53" t="s">
        <v>7</v>
      </c>
      <c r="H23" s="53"/>
      <c r="I23" s="60" t="str">
        <f>[1]Титульный!H56</f>
        <v>457100 Челябинская область, г.Троицк, ул.Кирова 81</v>
      </c>
      <c r="J23" s="61"/>
      <c r="K23" s="61"/>
      <c r="L23" s="62"/>
    </row>
    <row r="24" spans="7:12" ht="17.25" customHeight="1" x14ac:dyDescent="0.25">
      <c r="G24" s="53" t="s">
        <v>8</v>
      </c>
      <c r="H24" s="53"/>
      <c r="I24" s="60" t="str">
        <f>[1]Титульный!H57</f>
        <v>457100 Челябинская область, г.Троицк, ул.Сибирская 6</v>
      </c>
      <c r="J24" s="61"/>
      <c r="K24" s="61"/>
      <c r="L24" s="62"/>
    </row>
    <row r="25" spans="7:12" ht="11.25" customHeight="1" x14ac:dyDescent="0.25">
      <c r="G25" s="53" t="s">
        <v>9</v>
      </c>
      <c r="H25" s="53"/>
      <c r="I25" s="54" t="str">
        <f>INN</f>
        <v>7418012452</v>
      </c>
      <c r="J25" s="55"/>
      <c r="K25" s="55"/>
      <c r="L25" s="56"/>
    </row>
    <row r="26" spans="7:12" ht="11.25" customHeight="1" x14ac:dyDescent="0.25">
      <c r="G26" s="53" t="s">
        <v>10</v>
      </c>
      <c r="H26" s="53"/>
      <c r="I26" s="54" t="str">
        <f>KPP</f>
        <v>742401001</v>
      </c>
      <c r="J26" s="55"/>
      <c r="K26" s="55"/>
      <c r="L26" s="56"/>
    </row>
    <row r="27" spans="7:12" ht="11.25" customHeight="1" x14ac:dyDescent="0.25">
      <c r="G27" s="53" t="s">
        <v>11</v>
      </c>
      <c r="H27" s="53"/>
      <c r="I27" s="54" t="str">
        <f>[1]Титульный!H60</f>
        <v>Черный Василий Михайлович</v>
      </c>
      <c r="J27" s="55"/>
      <c r="K27" s="55"/>
      <c r="L27" s="56"/>
    </row>
    <row r="28" spans="7:12" ht="11.25" customHeight="1" x14ac:dyDescent="0.25">
      <c r="G28" s="53" t="s">
        <v>12</v>
      </c>
      <c r="H28" s="53"/>
      <c r="I28" s="57" t="str">
        <f>[1]Титульный!H71</f>
        <v>tr-ets@mail.ru</v>
      </c>
      <c r="J28" s="58"/>
      <c r="K28" s="58"/>
      <c r="L28" s="59"/>
    </row>
    <row r="29" spans="7:12" ht="11.25" customHeight="1" x14ac:dyDescent="0.25">
      <c r="G29" s="53" t="s">
        <v>13</v>
      </c>
      <c r="H29" s="53"/>
      <c r="I29" s="57" t="str">
        <f>[1]Титульный!H61</f>
        <v>8(35163)2-69-29</v>
      </c>
      <c r="J29" s="58"/>
      <c r="K29" s="58"/>
      <c r="L29" s="59"/>
    </row>
    <row r="30" spans="7:12" ht="11.25" customHeight="1" x14ac:dyDescent="0.25">
      <c r="G30" s="49" t="s">
        <v>14</v>
      </c>
      <c r="H30" s="49"/>
      <c r="I30" s="50"/>
      <c r="J30" s="50"/>
      <c r="K30" s="50"/>
      <c r="L30" s="50"/>
    </row>
    <row r="31" spans="7:12" ht="4.5" customHeight="1" x14ac:dyDescent="0.25"/>
    <row r="32" spans="7:12" ht="4.5" customHeight="1" x14ac:dyDescent="0.25"/>
    <row r="33" spans="7:12" ht="18.75" customHeight="1" x14ac:dyDescent="0.25">
      <c r="G33" s="45" t="s">
        <v>15</v>
      </c>
      <c r="H33" s="45"/>
      <c r="I33" s="45"/>
      <c r="J33" s="45"/>
      <c r="K33" s="45"/>
      <c r="L33" s="45"/>
    </row>
    <row r="34" spans="7:12" ht="1.5" customHeight="1" x14ac:dyDescent="0.25"/>
    <row r="35" spans="7:12" ht="1.5" customHeight="1" x14ac:dyDescent="0.25"/>
    <row r="36" spans="7:12" ht="45" customHeight="1" x14ac:dyDescent="0.25">
      <c r="G36" s="48" t="s">
        <v>16</v>
      </c>
      <c r="H36" s="48"/>
      <c r="I36" s="2" t="s">
        <v>17</v>
      </c>
      <c r="J36" s="2" t="s">
        <v>18</v>
      </c>
      <c r="K36" s="2" t="s">
        <v>19</v>
      </c>
      <c r="L36" s="2" t="s">
        <v>20</v>
      </c>
    </row>
    <row r="37" spans="7:12" ht="24.75" customHeight="1" x14ac:dyDescent="0.25">
      <c r="G37" s="51" t="s">
        <v>21</v>
      </c>
      <c r="H37" s="51"/>
      <c r="I37" s="51"/>
      <c r="J37" s="51"/>
      <c r="K37" s="51"/>
      <c r="L37" s="51"/>
    </row>
    <row r="38" spans="7:12" ht="23.25" customHeight="1" x14ac:dyDescent="0.25">
      <c r="G38" s="3">
        <v>1</v>
      </c>
      <c r="H38" s="4" t="s">
        <v>22</v>
      </c>
      <c r="I38" s="4"/>
      <c r="J38" s="4"/>
      <c r="K38" s="4"/>
      <c r="L38" s="5"/>
    </row>
    <row r="39" spans="7:12" ht="11.25" customHeight="1" x14ac:dyDescent="0.25">
      <c r="G39" s="6" t="s">
        <v>23</v>
      </c>
      <c r="H39" s="7" t="s">
        <v>24</v>
      </c>
      <c r="I39" s="6" t="s">
        <v>25</v>
      </c>
      <c r="J39" s="8">
        <f>'[1]финансовые показатели'!L28</f>
        <v>43277.45</v>
      </c>
      <c r="K39" s="8">
        <f>'[1]Расчет НВВ'!AO144</f>
        <v>44954.459755999997</v>
      </c>
      <c r="L39" s="8">
        <f>'[1]Расчет НВВ'!BA144</f>
        <v>59987.188512883477</v>
      </c>
    </row>
    <row r="40" spans="7:12" ht="11.25" customHeight="1" x14ac:dyDescent="0.25">
      <c r="G40" s="2" t="s">
        <v>26</v>
      </c>
      <c r="H40" s="9" t="s">
        <v>27</v>
      </c>
      <c r="I40" s="2" t="s">
        <v>25</v>
      </c>
      <c r="J40" s="8">
        <f>'[1]финансовые показатели'!L36</f>
        <v>-3361.9848800000009</v>
      </c>
      <c r="K40" s="8"/>
      <c r="L40" s="8"/>
    </row>
    <row r="41" spans="7:12" ht="23.25" customHeight="1" x14ac:dyDescent="0.25">
      <c r="G41" s="2" t="s">
        <v>28</v>
      </c>
      <c r="H41" s="9" t="s">
        <v>29</v>
      </c>
      <c r="I41" s="2" t="s">
        <v>25</v>
      </c>
      <c r="J41" s="8"/>
      <c r="K41" s="8"/>
      <c r="L41" s="8"/>
    </row>
    <row r="42" spans="7:12" ht="11.25" customHeight="1" x14ac:dyDescent="0.25">
      <c r="G42" s="2" t="s">
        <v>30</v>
      </c>
      <c r="H42" s="9" t="s">
        <v>31</v>
      </c>
      <c r="I42" s="2" t="s">
        <v>25</v>
      </c>
      <c r="J42" s="8">
        <f>'[1]финансовые показатели'!L46</f>
        <v>-3361.9848800000009</v>
      </c>
      <c r="K42" s="8">
        <f>K40*0.8</f>
        <v>0</v>
      </c>
      <c r="L42" s="8">
        <f>L40*0.8</f>
        <v>0</v>
      </c>
    </row>
    <row r="43" spans="7:12" ht="11.25" customHeight="1" x14ac:dyDescent="0.25">
      <c r="G43" s="3" t="s">
        <v>32</v>
      </c>
      <c r="H43" s="4" t="s">
        <v>33</v>
      </c>
      <c r="I43" s="10"/>
      <c r="J43" s="4"/>
      <c r="K43" s="4"/>
      <c r="L43" s="5"/>
    </row>
    <row r="44" spans="7:12" ht="45.75" customHeight="1" x14ac:dyDescent="0.25">
      <c r="G44" s="2" t="s">
        <v>34</v>
      </c>
      <c r="H44" s="9" t="s">
        <v>35</v>
      </c>
      <c r="I44" s="2" t="s">
        <v>36</v>
      </c>
      <c r="J44" s="11">
        <f>IF(J39=0,0,J40/J39)</f>
        <v>-7.7684449522788454E-2</v>
      </c>
      <c r="K44" s="11">
        <f>IF(K39=0,0,K40/K39)</f>
        <v>0</v>
      </c>
      <c r="L44" s="11">
        <f>IF(L39=0,0,L40/L39)</f>
        <v>0</v>
      </c>
    </row>
    <row r="45" spans="7:12" ht="23.25" customHeight="1" x14ac:dyDescent="0.25">
      <c r="G45" s="3" t="s">
        <v>37</v>
      </c>
      <c r="H45" s="4" t="s">
        <v>38</v>
      </c>
      <c r="I45" s="10"/>
      <c r="J45" s="4"/>
      <c r="K45" s="4"/>
      <c r="L45" s="5"/>
    </row>
    <row r="46" spans="7:12" ht="17.25" customHeight="1" x14ac:dyDescent="0.25">
      <c r="G46" s="2" t="s">
        <v>39</v>
      </c>
      <c r="H46" s="12" t="s">
        <v>40</v>
      </c>
      <c r="I46" s="2" t="s">
        <v>41</v>
      </c>
      <c r="J46" s="13">
        <f>[1]Тариф!S38</f>
        <v>9.9956579999999988</v>
      </c>
      <c r="K46" s="13">
        <f>[1]Тариф!T38</f>
        <v>9.7509099999999993</v>
      </c>
      <c r="L46" s="13">
        <f>[1]Тариф!Z38</f>
        <v>9.7174399999999999</v>
      </c>
    </row>
    <row r="47" spans="7:12" ht="23.25" customHeight="1" x14ac:dyDescent="0.25">
      <c r="G47" s="2" t="s">
        <v>42</v>
      </c>
      <c r="H47" s="12" t="s">
        <v>43</v>
      </c>
      <c r="I47" s="2" t="s">
        <v>44</v>
      </c>
      <c r="J47" s="13">
        <f>[1]Тариф!S23*1000</f>
        <v>52944.844999999994</v>
      </c>
      <c r="K47" s="13">
        <f>[1]Тариф!T23*1000</f>
        <v>51680</v>
      </c>
      <c r="L47" s="13">
        <f>[1]Тариф!Z23*1000</f>
        <v>51441.5</v>
      </c>
    </row>
    <row r="48" spans="7:12" ht="34.5" customHeight="1" x14ac:dyDescent="0.25">
      <c r="G48" s="2" t="s">
        <v>45</v>
      </c>
      <c r="H48" s="12" t="s">
        <v>46</v>
      </c>
      <c r="I48" s="2" t="s">
        <v>47</v>
      </c>
      <c r="J48" s="13">
        <f>J47</f>
        <v>52944.844999999994</v>
      </c>
      <c r="K48" s="13">
        <f>J48</f>
        <v>52944.844999999994</v>
      </c>
      <c r="L48" s="13">
        <f>K48</f>
        <v>52944.844999999994</v>
      </c>
    </row>
    <row r="49" spans="7:12" ht="21.75" customHeight="1" x14ac:dyDescent="0.25">
      <c r="G49" s="2" t="s">
        <v>48</v>
      </c>
      <c r="H49" s="9" t="s">
        <v>49</v>
      </c>
      <c r="I49" s="2" t="s">
        <v>36</v>
      </c>
      <c r="J49" s="13">
        <f>[1]Тариф!S16</f>
        <v>13.031162078430961</v>
      </c>
      <c r="K49" s="13">
        <f>[1]Тариф!T16</f>
        <v>13.880074277409982</v>
      </c>
      <c r="L49" s="13">
        <f>[1]Тариф!Z16</f>
        <v>16.438518581954277</v>
      </c>
    </row>
    <row r="50" spans="7:12" ht="34.5" customHeight="1" x14ac:dyDescent="0.25">
      <c r="G50" s="2" t="s">
        <v>50</v>
      </c>
      <c r="H50" s="12" t="s">
        <v>51</v>
      </c>
      <c r="I50" s="2"/>
      <c r="J50" s="14" t="s">
        <v>52</v>
      </c>
      <c r="K50" s="14" t="s">
        <v>52</v>
      </c>
      <c r="L50" s="14" t="s">
        <v>52</v>
      </c>
    </row>
    <row r="51" spans="7:12" ht="36.75" customHeight="1" x14ac:dyDescent="0.25">
      <c r="G51" s="2" t="s">
        <v>53</v>
      </c>
      <c r="H51" s="15" t="s">
        <v>54</v>
      </c>
      <c r="I51" s="2" t="s">
        <v>25</v>
      </c>
      <c r="J51" s="13">
        <f>'[1]Расчет НВВ'!AE144</f>
        <v>47323.860621134954</v>
      </c>
      <c r="K51" s="13">
        <f>IFERROR('[1]Расчет НВВ'!AP144,0)</f>
        <v>44954.459755999997</v>
      </c>
      <c r="L51" s="13">
        <f>'[1]Расчет НВВ'!BB144</f>
        <v>59987.188512883477</v>
      </c>
    </row>
    <row r="52" spans="7:12" ht="61.5" customHeight="1" x14ac:dyDescent="0.25">
      <c r="G52" s="2" t="s">
        <v>55</v>
      </c>
      <c r="H52" s="9" t="s">
        <v>56</v>
      </c>
      <c r="I52" s="2" t="s">
        <v>25</v>
      </c>
      <c r="J52" s="13">
        <f>'[1]Расчет НВВ'!AE65</f>
        <v>14975.58555</v>
      </c>
      <c r="K52" s="13">
        <f>'[1]Расчет НВВ'!AP65</f>
        <v>14452.210000000001</v>
      </c>
      <c r="L52" s="13">
        <f>'[1]Расчет НВВ'!BB65</f>
        <v>14879.995416000002</v>
      </c>
    </row>
    <row r="53" spans="7:12" ht="11.25" customHeight="1" x14ac:dyDescent="0.15">
      <c r="G53" s="2"/>
      <c r="H53" s="15" t="s">
        <v>57</v>
      </c>
      <c r="I53" s="2"/>
      <c r="J53" s="16"/>
      <c r="K53" s="16"/>
      <c r="L53" s="16"/>
    </row>
    <row r="54" spans="7:12" ht="11.25" customHeight="1" x14ac:dyDescent="0.25">
      <c r="G54" s="2" t="s">
        <v>58</v>
      </c>
      <c r="H54" s="17" t="s">
        <v>59</v>
      </c>
      <c r="I54" s="2" t="s">
        <v>25</v>
      </c>
      <c r="J54" s="18">
        <f>'[1]Расчет НВВ'!AE34</f>
        <v>11631.1456</v>
      </c>
      <c r="K54" s="18">
        <f>'[1]Расчет НВВ'!AP34</f>
        <v>9347.61</v>
      </c>
      <c r="L54" s="18">
        <f>'[1]Расчет НВВ'!BB34</f>
        <v>9624.2992560000021</v>
      </c>
    </row>
    <row r="55" spans="7:12" ht="11.25" customHeight="1" x14ac:dyDescent="0.25">
      <c r="G55" s="2" t="s">
        <v>60</v>
      </c>
      <c r="H55" s="17" t="s">
        <v>61</v>
      </c>
      <c r="I55" s="2" t="s">
        <v>25</v>
      </c>
      <c r="J55" s="18">
        <f>'[1]Расчет НВВ'!AE39</f>
        <v>0</v>
      </c>
      <c r="K55" s="18">
        <f>'[1]Расчет НВВ'!AP39</f>
        <v>0</v>
      </c>
      <c r="L55" s="18">
        <f>'[1]Расчет НВВ'!BB39</f>
        <v>0</v>
      </c>
    </row>
    <row r="56" spans="7:12" ht="11.25" customHeight="1" x14ac:dyDescent="0.25">
      <c r="G56" s="2" t="s">
        <v>62</v>
      </c>
      <c r="H56" s="17" t="s">
        <v>63</v>
      </c>
      <c r="I56" s="2" t="s">
        <v>25</v>
      </c>
      <c r="J56" s="18">
        <f>'[1]Расчет НВВ'!AE31</f>
        <v>1978.3383399999998</v>
      </c>
      <c r="K56" s="18">
        <f>'[1]Расчет НВВ'!AP31</f>
        <v>4379.67</v>
      </c>
      <c r="L56" s="18">
        <f>'[1]Расчет НВВ'!BB31</f>
        <v>4509.3082319999994</v>
      </c>
    </row>
    <row r="57" spans="7:12" ht="50.25" customHeight="1" x14ac:dyDescent="0.25">
      <c r="G57" s="2" t="s">
        <v>64</v>
      </c>
      <c r="H57" s="9" t="s">
        <v>65</v>
      </c>
      <c r="I57" s="2" t="s">
        <v>25</v>
      </c>
      <c r="J57" s="13">
        <f>'[1]Расчет НВВ'!AE110</f>
        <v>8092.5535911092793</v>
      </c>
      <c r="K57" s="13">
        <f>'[1]Расчет НВВ'!AP110</f>
        <v>7323.2982199999997</v>
      </c>
      <c r="L57" s="13">
        <f>'[1]Расчет НВВ'!BB110</f>
        <v>7915.7295432883257</v>
      </c>
    </row>
    <row r="58" spans="7:12" ht="23.25" customHeight="1" x14ac:dyDescent="0.25">
      <c r="G58" s="2" t="s">
        <v>66</v>
      </c>
      <c r="H58" s="9" t="s">
        <v>67</v>
      </c>
      <c r="I58" s="2" t="s">
        <v>25</v>
      </c>
      <c r="J58" s="13">
        <f>'[1]Расчет НВВ'!AE115</f>
        <v>0</v>
      </c>
      <c r="K58" s="13">
        <f>'[1]Расчет НВВ'!AP115</f>
        <v>-6005.95</v>
      </c>
      <c r="L58" s="13">
        <f>'[1]Расчет НВВ'!BB115</f>
        <v>2145.6856816591517</v>
      </c>
    </row>
    <row r="59" spans="7:12" ht="23.25" customHeight="1" x14ac:dyDescent="0.25">
      <c r="G59" s="2" t="s">
        <v>68</v>
      </c>
      <c r="H59" s="9" t="s">
        <v>69</v>
      </c>
      <c r="I59" s="2" t="s">
        <v>25</v>
      </c>
      <c r="J59" s="13">
        <f>'[1]Расчет НВВ'!AE92</f>
        <v>0</v>
      </c>
      <c r="K59" s="13">
        <f>'[1]Расчет НВВ'!AP92</f>
        <v>0</v>
      </c>
      <c r="L59" s="13">
        <f>'[1]Расчет НВВ'!BB92</f>
        <v>0</v>
      </c>
    </row>
    <row r="60" spans="7:12" ht="35.25" customHeight="1" x14ac:dyDescent="0.25">
      <c r="G60" s="2" t="s">
        <v>70</v>
      </c>
      <c r="H60" s="17" t="s">
        <v>71</v>
      </c>
      <c r="I60" s="2"/>
      <c r="J60" s="14" t="s">
        <v>72</v>
      </c>
      <c r="K60" s="14" t="s">
        <v>72</v>
      </c>
      <c r="L60" s="14" t="s">
        <v>72</v>
      </c>
    </row>
    <row r="61" spans="7:12" ht="16.5" customHeight="1" x14ac:dyDescent="0.25">
      <c r="G61" s="19" t="s">
        <v>73</v>
      </c>
      <c r="H61" s="20" t="s">
        <v>74</v>
      </c>
      <c r="I61" s="2" t="s">
        <v>75</v>
      </c>
      <c r="J61" s="18">
        <f>'[1]Свод УЕ '!M37</f>
        <v>1211.2850000000001</v>
      </c>
      <c r="K61" s="18">
        <f>'[1]Свод УЕ '!M39</f>
        <v>1211.2850000000001</v>
      </c>
      <c r="L61" s="18">
        <f>'[1]Свод УЕ '!M41</f>
        <v>1211.2850000000001</v>
      </c>
    </row>
    <row r="62" spans="7:12" ht="27.75" customHeight="1" x14ac:dyDescent="0.25">
      <c r="G62" s="19" t="s">
        <v>76</v>
      </c>
      <c r="H62" s="9" t="s">
        <v>77</v>
      </c>
      <c r="I62" s="2" t="s">
        <v>78</v>
      </c>
      <c r="J62" s="18">
        <f>IF('[1]Расчет НВВ'!AE24=0,0,'[1]Расчет НВВ'!AE65/'[1]Расчет НВВ'!AE24)</f>
        <v>12.363387270543265</v>
      </c>
      <c r="K62" s="18">
        <f>IF('[1]Расчет НВВ'!AO24=0,0,'[1]Расчет НВВ'!AP65/'[1]Расчет НВВ'!AO24)</f>
        <v>11.931304358594385</v>
      </c>
      <c r="L62" s="18">
        <f>IF('[1]Расчет НВВ'!BA24=0,0,'[1]Расчет НВВ'!BB65/'[1]Расчет НВВ'!BA24)</f>
        <v>12.28447096760878</v>
      </c>
    </row>
    <row r="63" spans="7:12" ht="24.75" customHeight="1" x14ac:dyDescent="0.25">
      <c r="G63" s="3" t="s">
        <v>79</v>
      </c>
      <c r="H63" s="52" t="s">
        <v>80</v>
      </c>
      <c r="I63" s="52"/>
      <c r="J63" s="52"/>
      <c r="K63" s="4"/>
      <c r="L63" s="5"/>
    </row>
    <row r="64" spans="7:12" ht="11.25" customHeight="1" x14ac:dyDescent="0.25">
      <c r="G64" s="19" t="s">
        <v>81</v>
      </c>
      <c r="H64" s="9" t="s">
        <v>82</v>
      </c>
      <c r="I64" s="2" t="s">
        <v>83</v>
      </c>
      <c r="J64" s="13">
        <f>[1]Персонал!O17</f>
        <v>27</v>
      </c>
      <c r="K64" s="13">
        <f>[1]Персонал!R17</f>
        <v>20.9</v>
      </c>
      <c r="L64" s="13">
        <f>[1]Персонал!V17</f>
        <v>0</v>
      </c>
    </row>
    <row r="65" spans="1:15" ht="23.25" customHeight="1" x14ac:dyDescent="0.25">
      <c r="G65" s="19" t="s">
        <v>84</v>
      </c>
      <c r="H65" s="9" t="s">
        <v>85</v>
      </c>
      <c r="I65" s="2" t="s">
        <v>86</v>
      </c>
      <c r="J65" s="13">
        <f>[1]Персонал!O48</f>
        <v>35898.597530864194</v>
      </c>
      <c r="K65" s="13">
        <f>[1]Персонал!R48</f>
        <v>37271.172248803829</v>
      </c>
      <c r="L65" s="13">
        <f>K65*1.04</f>
        <v>38762.019138755983</v>
      </c>
    </row>
    <row r="66" spans="1:15" ht="36.75" customHeight="1" x14ac:dyDescent="0.25">
      <c r="G66" s="19" t="s">
        <v>87</v>
      </c>
      <c r="H66" s="9" t="s">
        <v>88</v>
      </c>
      <c r="I66" s="2"/>
      <c r="J66" s="14"/>
      <c r="K66" s="14"/>
      <c r="L66" s="14"/>
    </row>
    <row r="67" spans="1:15" ht="23.25" customHeight="1" x14ac:dyDescent="0.25">
      <c r="G67" s="19" t="s">
        <v>89</v>
      </c>
      <c r="H67" s="15" t="s">
        <v>90</v>
      </c>
      <c r="I67" s="2" t="s">
        <v>25</v>
      </c>
      <c r="J67" s="13"/>
      <c r="K67" s="13">
        <f>J67</f>
        <v>0</v>
      </c>
      <c r="L67" s="13">
        <f>K67</f>
        <v>0</v>
      </c>
    </row>
    <row r="68" spans="1:15" ht="34.5" customHeight="1" x14ac:dyDescent="0.25">
      <c r="G68" s="19" t="s">
        <v>91</v>
      </c>
      <c r="H68" s="15" t="s">
        <v>92</v>
      </c>
      <c r="I68" s="2" t="s">
        <v>25</v>
      </c>
      <c r="J68" s="13"/>
      <c r="K68" s="13"/>
      <c r="L68" s="13"/>
    </row>
    <row r="69" spans="1:15" ht="6" customHeight="1" x14ac:dyDescent="0.25"/>
    <row r="70" spans="1:15" ht="6" customHeight="1" x14ac:dyDescent="0.25"/>
    <row r="71" spans="1:15" ht="6" customHeight="1" x14ac:dyDescent="0.25"/>
    <row r="72" spans="1:15" ht="6" customHeight="1" x14ac:dyDescent="0.25"/>
    <row r="73" spans="1:15" ht="23.25" customHeight="1" x14ac:dyDescent="0.25">
      <c r="G73" s="45" t="s">
        <v>93</v>
      </c>
      <c r="H73" s="45"/>
      <c r="I73" s="45"/>
      <c r="J73" s="45"/>
      <c r="K73" s="45"/>
      <c r="L73" s="45"/>
      <c r="M73" s="45"/>
      <c r="N73" s="45"/>
      <c r="O73" s="45"/>
    </row>
    <row r="74" spans="1:15" ht="11.25" customHeight="1" x14ac:dyDescent="0.25"/>
    <row r="75" spans="1:15" ht="29.25" customHeight="1" x14ac:dyDescent="0.25">
      <c r="G75" s="46" t="s">
        <v>16</v>
      </c>
      <c r="H75" s="46"/>
      <c r="I75" s="47" t="s">
        <v>94</v>
      </c>
      <c r="J75" s="48" t="s">
        <v>18</v>
      </c>
      <c r="K75" s="48"/>
      <c r="L75" s="48" t="s">
        <v>95</v>
      </c>
      <c r="M75" s="48"/>
      <c r="N75" s="48" t="s">
        <v>96</v>
      </c>
      <c r="O75" s="48"/>
    </row>
    <row r="76" spans="1:15" ht="33.75" customHeight="1" x14ac:dyDescent="0.25">
      <c r="G76" s="46"/>
      <c r="H76" s="46"/>
      <c r="I76" s="47"/>
      <c r="J76" s="2" t="s">
        <v>97</v>
      </c>
      <c r="K76" s="2" t="s">
        <v>98</v>
      </c>
      <c r="L76" s="2" t="s">
        <v>97</v>
      </c>
      <c r="M76" s="2" t="s">
        <v>98</v>
      </c>
      <c r="N76" s="2" t="s">
        <v>97</v>
      </c>
      <c r="O76" s="2" t="s">
        <v>98</v>
      </c>
    </row>
    <row r="77" spans="1:15" ht="20.25" customHeight="1" x14ac:dyDescent="0.25">
      <c r="G77" s="36" t="s">
        <v>99</v>
      </c>
      <c r="H77" s="37"/>
      <c r="I77" s="37"/>
      <c r="J77" s="4"/>
      <c r="K77" s="4"/>
      <c r="L77" s="4"/>
      <c r="M77" s="4"/>
      <c r="N77" s="4"/>
      <c r="O77" s="4"/>
    </row>
    <row r="78" spans="1:15" ht="20.25" customHeight="1" x14ac:dyDescent="0.25">
      <c r="G78" s="3">
        <v>1</v>
      </c>
      <c r="H78" s="4" t="s">
        <v>100</v>
      </c>
      <c r="I78" s="4"/>
      <c r="J78" s="4"/>
      <c r="K78" s="4"/>
      <c r="L78" s="4"/>
      <c r="M78" s="4"/>
      <c r="N78" s="4"/>
      <c r="O78" s="4"/>
    </row>
    <row r="79" spans="1:15" ht="23.25" hidden="1" customHeight="1" x14ac:dyDescent="0.15">
      <c r="A79" s="21" t="b">
        <f>[1]Настройка!D7=1</f>
        <v>0</v>
      </c>
      <c r="G79" s="19" t="s">
        <v>23</v>
      </c>
      <c r="H79" s="9" t="s">
        <v>101</v>
      </c>
      <c r="I79" s="2" t="s">
        <v>102</v>
      </c>
      <c r="J79" s="13"/>
      <c r="K79" s="13"/>
      <c r="L79" s="13"/>
      <c r="M79" s="13"/>
      <c r="N79" s="13">
        <f>[1]Тариф!AA57</f>
        <v>969517.15959773434</v>
      </c>
      <c r="O79" s="13">
        <f>[1]Тариф!AB57</f>
        <v>883184.4200401227</v>
      </c>
    </row>
    <row r="80" spans="1:15" ht="23.25" hidden="1" customHeight="1" x14ac:dyDescent="0.15">
      <c r="A80" s="21" t="b">
        <f>[1]Настройка!D7=1</f>
        <v>0</v>
      </c>
      <c r="G80" s="22" t="s">
        <v>26</v>
      </c>
      <c r="H80" s="23" t="s">
        <v>103</v>
      </c>
      <c r="I80" s="24" t="s">
        <v>104</v>
      </c>
      <c r="J80" s="25"/>
      <c r="K80" s="25"/>
      <c r="L80" s="25"/>
      <c r="M80" s="25"/>
      <c r="N80" s="25">
        <f>[1]Тариф!AA81</f>
        <v>2967.5481376957587</v>
      </c>
      <c r="O80" s="25">
        <f>[1]Тариф!AB81</f>
        <v>3101.825628740331</v>
      </c>
    </row>
    <row r="81" spans="1:15" ht="18" hidden="1" customHeight="1" x14ac:dyDescent="0.15">
      <c r="A81" s="21" t="b">
        <f>[1]Настройка!D7=1</f>
        <v>0</v>
      </c>
      <c r="G81" s="3" t="s">
        <v>32</v>
      </c>
      <c r="H81" s="4" t="s">
        <v>105</v>
      </c>
      <c r="I81" s="26" t="s">
        <v>104</v>
      </c>
      <c r="J81" s="13"/>
      <c r="K81" s="13"/>
      <c r="L81" s="13"/>
      <c r="M81" s="13"/>
      <c r="N81" s="13">
        <f>[1]Тариф!AA82</f>
        <v>5186.1396875769524</v>
      </c>
      <c r="O81" s="13">
        <f>[1]Тариф!AB82</f>
        <v>5208.0908002077676</v>
      </c>
    </row>
    <row r="82" spans="1:15" ht="23.25" hidden="1" customHeight="1" x14ac:dyDescent="0.15">
      <c r="A82" s="21" t="b">
        <f>FALSE</f>
        <v>0</v>
      </c>
    </row>
    <row r="83" spans="1:15" ht="23.25" hidden="1" customHeight="1" x14ac:dyDescent="0.15">
      <c r="A83" s="21" t="b">
        <f>[1]Настройка!D8=1</f>
        <v>0</v>
      </c>
      <c r="G83" s="22" t="s">
        <v>23</v>
      </c>
      <c r="H83" s="23" t="s">
        <v>101</v>
      </c>
      <c r="I83" s="24" t="s">
        <v>102</v>
      </c>
      <c r="J83" s="25"/>
      <c r="K83" s="27"/>
      <c r="L83" s="13"/>
      <c r="M83" s="13"/>
      <c r="N83" s="13">
        <f>[1]Тариф!AA59</f>
        <v>0</v>
      </c>
      <c r="O83" s="13">
        <f>[1]Тариф!AB59</f>
        <v>0</v>
      </c>
    </row>
    <row r="84" spans="1:15" ht="23.25" hidden="1" customHeight="1" x14ac:dyDescent="0.15">
      <c r="A84" s="21" t="b">
        <f>[1]Настройка!D8=1</f>
        <v>0</v>
      </c>
      <c r="G84" s="22" t="s">
        <v>26</v>
      </c>
      <c r="H84" s="23" t="s">
        <v>103</v>
      </c>
      <c r="I84" s="24" t="s">
        <v>104</v>
      </c>
      <c r="J84" s="25"/>
      <c r="K84" s="25"/>
      <c r="L84" s="25"/>
      <c r="M84" s="25"/>
      <c r="N84" s="25">
        <f>[1]Тариф!AA87</f>
        <v>0</v>
      </c>
      <c r="O84" s="25">
        <f>[1]Тариф!AB87</f>
        <v>0</v>
      </c>
    </row>
    <row r="85" spans="1:15" ht="18" hidden="1" customHeight="1" x14ac:dyDescent="0.15">
      <c r="A85" s="21" t="b">
        <f>[1]Настройка!D8=1</f>
        <v>0</v>
      </c>
      <c r="G85" s="3" t="s">
        <v>32</v>
      </c>
      <c r="H85" s="4" t="s">
        <v>105</v>
      </c>
      <c r="I85" s="26" t="s">
        <v>104</v>
      </c>
      <c r="J85" s="13"/>
      <c r="K85" s="13"/>
      <c r="L85" s="13"/>
      <c r="M85" s="13"/>
      <c r="N85" s="13">
        <f>[1]Тариф!AA88</f>
        <v>0</v>
      </c>
      <c r="O85" s="13">
        <f>[1]Тариф!AB88</f>
        <v>0</v>
      </c>
    </row>
    <row r="86" spans="1:15" ht="23.25" hidden="1" customHeight="1" x14ac:dyDescent="0.15">
      <c r="A86" s="21" t="b">
        <f>FALSE</f>
        <v>0</v>
      </c>
    </row>
    <row r="87" spans="1:15" ht="23.25" hidden="1" customHeight="1" x14ac:dyDescent="0.15">
      <c r="A87" s="21" t="b">
        <f>[1]Настройка!D9=1</f>
        <v>0</v>
      </c>
      <c r="G87" s="22" t="s">
        <v>23</v>
      </c>
      <c r="H87" s="23" t="s">
        <v>101</v>
      </c>
      <c r="I87" s="24" t="s">
        <v>102</v>
      </c>
      <c r="J87" s="25"/>
      <c r="K87" s="27"/>
      <c r="L87" s="13"/>
      <c r="M87" s="13"/>
      <c r="N87" s="13">
        <f>[1]Тариф!AA61</f>
        <v>168411.52912900562</v>
      </c>
      <c r="O87" s="13">
        <f>[1]Тариф!AB61</f>
        <v>190893.72582160388</v>
      </c>
    </row>
    <row r="88" spans="1:15" ht="23.25" hidden="1" customHeight="1" x14ac:dyDescent="0.15">
      <c r="A88" s="21" t="b">
        <f>[1]Настройка!D9=1</f>
        <v>0</v>
      </c>
      <c r="G88" s="22" t="s">
        <v>26</v>
      </c>
      <c r="H88" s="23" t="s">
        <v>103</v>
      </c>
      <c r="I88" s="24" t="s">
        <v>104</v>
      </c>
      <c r="J88" s="25"/>
      <c r="K88" s="25"/>
      <c r="L88" s="25"/>
      <c r="M88" s="25"/>
      <c r="N88" s="25">
        <f>[1]Тариф!AA93</f>
        <v>512.89767569761977</v>
      </c>
      <c r="O88" s="25">
        <f>[1]Тариф!AB93</f>
        <v>632.43179249974185</v>
      </c>
    </row>
    <row r="89" spans="1:15" ht="18" hidden="1" customHeight="1" x14ac:dyDescent="0.15">
      <c r="A89" s="21" t="b">
        <f>[1]Настройка!D9=1</f>
        <v>0</v>
      </c>
      <c r="G89" s="3" t="s">
        <v>32</v>
      </c>
      <c r="H89" s="4" t="s">
        <v>105</v>
      </c>
      <c r="I89" s="26" t="s">
        <v>104</v>
      </c>
      <c r="J89" s="13"/>
      <c r="K89" s="13"/>
      <c r="L89" s="13"/>
      <c r="M89" s="13"/>
      <c r="N89" s="13">
        <f>[1]Тариф!AA94</f>
        <v>896.34906265305051</v>
      </c>
      <c r="O89" s="13">
        <f>[1]Тариф!AB94</f>
        <v>1061.8785820060521</v>
      </c>
    </row>
    <row r="90" spans="1:15" ht="23.25" hidden="1" customHeight="1" x14ac:dyDescent="0.15">
      <c r="A90" s="21" t="b">
        <f>FALSE</f>
        <v>0</v>
      </c>
    </row>
    <row r="91" spans="1:15" ht="23.25" customHeight="1" x14ac:dyDescent="0.15">
      <c r="A91" s="21" t="b">
        <f>[1]Настройка!D10=1</f>
        <v>1</v>
      </c>
      <c r="G91" s="22" t="s">
        <v>23</v>
      </c>
      <c r="H91" s="23" t="s">
        <v>101</v>
      </c>
      <c r="I91" s="24" t="s">
        <v>102</v>
      </c>
      <c r="J91" s="25"/>
      <c r="K91" s="27"/>
      <c r="L91" s="13">
        <v>149104</v>
      </c>
      <c r="M91" s="13">
        <v>173231</v>
      </c>
      <c r="N91" s="13">
        <f>[1]Тариф!AA63</f>
        <v>197376.25225495928</v>
      </c>
      <c r="O91" s="13">
        <f>[1]Тариф!AB63</f>
        <v>233454.48543614201</v>
      </c>
    </row>
    <row r="92" spans="1:15" ht="23.25" customHeight="1" x14ac:dyDescent="0.15">
      <c r="A92" s="21" t="b">
        <f>[1]Настройка!D10=1</f>
        <v>1</v>
      </c>
      <c r="G92" s="22" t="s">
        <v>26</v>
      </c>
      <c r="H92" s="23" t="s">
        <v>103</v>
      </c>
      <c r="I92" s="24" t="s">
        <v>104</v>
      </c>
      <c r="J92" s="25"/>
      <c r="K92" s="25"/>
      <c r="L92" s="25">
        <v>621.80999999999995</v>
      </c>
      <c r="M92" s="25">
        <v>732.28</v>
      </c>
      <c r="N92" s="25">
        <f>[1]Тариф!AA99</f>
        <v>602.06568525987518</v>
      </c>
      <c r="O92" s="25">
        <f>[1]Тариф!AB99</f>
        <v>773.73037560825594</v>
      </c>
    </row>
    <row r="93" spans="1:15" ht="18" customHeight="1" x14ac:dyDescent="0.15">
      <c r="A93" s="21" t="b">
        <f>[1]Настройка!D10=1</f>
        <v>1</v>
      </c>
      <c r="G93" s="3" t="s">
        <v>32</v>
      </c>
      <c r="H93" s="4" t="s">
        <v>105</v>
      </c>
      <c r="I93" s="26" t="s">
        <v>104</v>
      </c>
      <c r="J93" s="13"/>
      <c r="K93" s="13"/>
      <c r="L93" s="13">
        <v>962.27</v>
      </c>
      <c r="M93" s="13">
        <v>1122.82</v>
      </c>
      <c r="N93" s="13">
        <f>[1]Тариф!AA100</f>
        <v>1052.1806555356945</v>
      </c>
      <c r="O93" s="13">
        <f>[1]Тариф!AB100</f>
        <v>1299.1246231604339</v>
      </c>
    </row>
    <row r="94" spans="1:15" ht="23.25" hidden="1" customHeight="1" x14ac:dyDescent="0.15">
      <c r="A94" s="21" t="b">
        <f>FALSE</f>
        <v>0</v>
      </c>
    </row>
    <row r="95" spans="1:15" ht="23.25" hidden="1" customHeight="1" x14ac:dyDescent="0.15">
      <c r="A95" s="21" t="b">
        <f>[1]Настройка!D11=1</f>
        <v>0</v>
      </c>
      <c r="G95" s="22" t="s">
        <v>23</v>
      </c>
      <c r="H95" s="23" t="s">
        <v>101</v>
      </c>
      <c r="I95" s="24" t="s">
        <v>102</v>
      </c>
      <c r="J95" s="25"/>
      <c r="K95" s="25"/>
      <c r="L95" s="25"/>
      <c r="M95" s="25"/>
      <c r="N95" s="25">
        <f>[1]Тариф!AA65</f>
        <v>197376.25225495928</v>
      </c>
      <c r="O95" s="25">
        <f>[1]Тариф!AB65</f>
        <v>233454.48543614201</v>
      </c>
    </row>
    <row r="96" spans="1:15" ht="23.25" hidden="1" customHeight="1" x14ac:dyDescent="0.15">
      <c r="A96" s="21" t="b">
        <f>[1]Настройка!D11=1</f>
        <v>0</v>
      </c>
      <c r="G96" s="22" t="s">
        <v>26</v>
      </c>
      <c r="H96" s="23" t="s">
        <v>103</v>
      </c>
      <c r="I96" s="24" t="s">
        <v>104</v>
      </c>
      <c r="J96" s="25"/>
      <c r="K96" s="25"/>
      <c r="L96" s="25"/>
      <c r="M96" s="25"/>
      <c r="N96" s="25">
        <f>[1]Тариф!AA105</f>
        <v>602.06568525987518</v>
      </c>
      <c r="O96" s="25">
        <f>[1]Тариф!AB105</f>
        <v>773.73037560825594</v>
      </c>
    </row>
    <row r="97" spans="1:15" ht="18" hidden="1" customHeight="1" x14ac:dyDescent="0.15">
      <c r="A97" s="21" t="b">
        <f>[1]Настройка!D11=1</f>
        <v>0</v>
      </c>
      <c r="G97" s="3" t="s">
        <v>32</v>
      </c>
      <c r="H97" s="4" t="s">
        <v>105</v>
      </c>
      <c r="I97" s="26" t="s">
        <v>104</v>
      </c>
      <c r="J97" s="13"/>
      <c r="K97" s="13"/>
      <c r="L97" s="13"/>
      <c r="M97" s="13"/>
      <c r="N97" s="13">
        <f>[1]Тариф!AA106</f>
        <v>1052.1806555356943</v>
      </c>
      <c r="O97" s="13">
        <f>[1]Тариф!AB106</f>
        <v>1299.1246231604339</v>
      </c>
    </row>
    <row r="98" spans="1:15" ht="23.25" hidden="1" customHeight="1" x14ac:dyDescent="0.15">
      <c r="A98" s="21" t="b">
        <f>FALSE</f>
        <v>0</v>
      </c>
    </row>
    <row r="99" spans="1:15" ht="23.25" hidden="1" customHeight="1" x14ac:dyDescent="0.15">
      <c r="A99" s="21" t="b">
        <f>[1]Настройка!D12=1</f>
        <v>0</v>
      </c>
      <c r="G99" s="22" t="s">
        <v>23</v>
      </c>
      <c r="H99" s="23" t="s">
        <v>101</v>
      </c>
      <c r="I99" s="24" t="s">
        <v>102</v>
      </c>
      <c r="J99" s="25"/>
      <c r="K99" s="25"/>
      <c r="L99" s="25"/>
      <c r="M99" s="25"/>
      <c r="N99" s="25">
        <f>[1]Тариф!AA67</f>
        <v>197376.25225495928</v>
      </c>
      <c r="O99" s="25">
        <f>[1]Тариф!AB67</f>
        <v>233454.48543614201</v>
      </c>
    </row>
    <row r="100" spans="1:15" ht="23.25" hidden="1" customHeight="1" x14ac:dyDescent="0.15">
      <c r="A100" s="21" t="b">
        <f>[1]Настройка!D12=1</f>
        <v>0</v>
      </c>
      <c r="G100" s="22" t="s">
        <v>26</v>
      </c>
      <c r="H100" s="23" t="s">
        <v>103</v>
      </c>
      <c r="I100" s="24" t="s">
        <v>104</v>
      </c>
      <c r="J100" s="25"/>
      <c r="K100" s="25"/>
      <c r="L100" s="25"/>
      <c r="M100" s="25"/>
      <c r="N100" s="25">
        <f>[1]Тариф!AA111</f>
        <v>667.22364198143987</v>
      </c>
      <c r="O100" s="25">
        <f>[1]Тариф!AB111</f>
        <v>734.6074728960001</v>
      </c>
    </row>
    <row r="101" spans="1:15" ht="18" hidden="1" customHeight="1" x14ac:dyDescent="0.15">
      <c r="A101" s="21" t="b">
        <f>[1]Настройка!D12=1</f>
        <v>0</v>
      </c>
      <c r="G101" s="3" t="s">
        <v>32</v>
      </c>
      <c r="H101" s="4" t="s">
        <v>105</v>
      </c>
      <c r="I101" s="26" t="s">
        <v>104</v>
      </c>
      <c r="J101" s="13"/>
      <c r="K101" s="13"/>
      <c r="L101" s="13"/>
      <c r="M101" s="13"/>
      <c r="N101" s="13">
        <f>[1]Тариф!AA112</f>
        <v>1117.3386122572592</v>
      </c>
      <c r="O101" s="13">
        <f>[1]Тариф!AB112</f>
        <v>1260.0017204481778</v>
      </c>
    </row>
    <row r="102" spans="1:15" ht="23.25" hidden="1" customHeight="1" x14ac:dyDescent="0.15">
      <c r="A102" s="21" t="b">
        <f>FALSE</f>
        <v>0</v>
      </c>
    </row>
    <row r="103" spans="1:15" ht="23.25" hidden="1" customHeight="1" x14ac:dyDescent="0.15">
      <c r="A103" s="21" t="b">
        <f>[1]Настройка!D13=1</f>
        <v>0</v>
      </c>
      <c r="G103" s="22" t="s">
        <v>23</v>
      </c>
      <c r="H103" s="23" t="s">
        <v>101</v>
      </c>
      <c r="I103" s="24" t="s">
        <v>102</v>
      </c>
      <c r="J103" s="25"/>
      <c r="K103" s="25"/>
      <c r="L103" s="25"/>
      <c r="M103" s="25"/>
      <c r="N103" s="25">
        <f>[1]Тариф!AA69</f>
        <v>197376.25225495928</v>
      </c>
      <c r="O103" s="25">
        <f>[1]Тариф!AB69</f>
        <v>233454.48543614201</v>
      </c>
    </row>
    <row r="104" spans="1:15" ht="23.25" hidden="1" customHeight="1" x14ac:dyDescent="0.15">
      <c r="A104" s="21" t="b">
        <f>[1]Настройка!D13=1</f>
        <v>0</v>
      </c>
      <c r="G104" s="22" t="s">
        <v>26</v>
      </c>
      <c r="H104" s="23" t="s">
        <v>103</v>
      </c>
      <c r="I104" s="24" t="s">
        <v>104</v>
      </c>
      <c r="J104" s="25"/>
      <c r="K104" s="25"/>
      <c r="L104" s="25"/>
      <c r="M104" s="25"/>
      <c r="N104" s="25">
        <f>[1]Тариф!AA117</f>
        <v>602.06568525987518</v>
      </c>
      <c r="O104" s="25">
        <f>[1]Тариф!AB117</f>
        <v>773.73037560825594</v>
      </c>
    </row>
    <row r="105" spans="1:15" ht="18" hidden="1" customHeight="1" x14ac:dyDescent="0.15">
      <c r="A105" s="21" t="b">
        <f>[1]Настройка!D13=1</f>
        <v>0</v>
      </c>
      <c r="G105" s="3" t="s">
        <v>32</v>
      </c>
      <c r="H105" s="4" t="s">
        <v>105</v>
      </c>
      <c r="I105" s="26" t="s">
        <v>104</v>
      </c>
      <c r="J105" s="13"/>
      <c r="K105" s="13"/>
      <c r="L105" s="13"/>
      <c r="M105" s="13"/>
      <c r="N105" s="13">
        <f>[1]Тариф!AA118</f>
        <v>1052.1806555356945</v>
      </c>
      <c r="O105" s="13">
        <f>[1]Тариф!AB118</f>
        <v>1299.1246231604339</v>
      </c>
    </row>
    <row r="106" spans="1:15" ht="23.25" hidden="1" customHeight="1" x14ac:dyDescent="0.15">
      <c r="A106" s="21" t="b">
        <f>FALSE</f>
        <v>0</v>
      </c>
    </row>
    <row r="107" spans="1:15" ht="23.25" hidden="1" customHeight="1" x14ac:dyDescent="0.15">
      <c r="A107" s="28" t="b">
        <f>[1]Настройка!D14=1</f>
        <v>0</v>
      </c>
      <c r="G107" s="22" t="s">
        <v>23</v>
      </c>
      <c r="H107" s="23" t="s">
        <v>101</v>
      </c>
      <c r="I107" s="24" t="s">
        <v>102</v>
      </c>
      <c r="J107" s="25"/>
      <c r="K107" s="25"/>
      <c r="L107" s="25"/>
      <c r="M107" s="25"/>
      <c r="N107" s="25"/>
      <c r="O107" s="25"/>
    </row>
    <row r="108" spans="1:15" ht="23.25" hidden="1" customHeight="1" x14ac:dyDescent="0.15">
      <c r="A108" s="28" t="b">
        <f>[1]Настройка!D14=1</f>
        <v>0</v>
      </c>
      <c r="G108" s="22" t="s">
        <v>26</v>
      </c>
      <c r="H108" s="23" t="s">
        <v>103</v>
      </c>
      <c r="I108" s="24" t="s">
        <v>104</v>
      </c>
      <c r="J108" s="25"/>
      <c r="K108" s="25"/>
      <c r="L108" s="25"/>
      <c r="M108" s="25"/>
      <c r="N108" s="25"/>
      <c r="O108" s="25"/>
    </row>
    <row r="109" spans="1:15" ht="18" hidden="1" customHeight="1" x14ac:dyDescent="0.15">
      <c r="A109" s="28" t="b">
        <f>[1]Настройка!D14=1</f>
        <v>0</v>
      </c>
      <c r="G109" s="3" t="s">
        <v>32</v>
      </c>
      <c r="H109" s="4" t="s">
        <v>105</v>
      </c>
      <c r="I109" s="26" t="s">
        <v>104</v>
      </c>
      <c r="J109" s="13"/>
      <c r="K109" s="13"/>
      <c r="L109" s="13"/>
      <c r="M109" s="13"/>
      <c r="N109" s="13"/>
      <c r="O109" s="13"/>
    </row>
    <row r="110" spans="1:15" ht="23.25" customHeight="1" x14ac:dyDescent="0.25"/>
    <row r="111" spans="1:15" ht="18" customHeight="1" x14ac:dyDescent="0.25">
      <c r="G111" s="29"/>
      <c r="H111" s="38" t="s">
        <v>106</v>
      </c>
      <c r="I111" s="39" t="s">
        <v>104</v>
      </c>
      <c r="J111" s="40"/>
      <c r="K111" s="40"/>
      <c r="L111" s="40"/>
      <c r="M111" s="40"/>
      <c r="N111" s="40"/>
      <c r="O111" s="40"/>
    </row>
    <row r="112" spans="1:15" ht="23.25" hidden="1" customHeight="1" outlineLevel="1" x14ac:dyDescent="0.25">
      <c r="G112" s="30">
        <v>1</v>
      </c>
      <c r="H112" s="41" t="s">
        <v>100</v>
      </c>
      <c r="I112" s="42" t="s">
        <v>102</v>
      </c>
      <c r="J112" s="43"/>
      <c r="K112" s="43"/>
      <c r="L112" s="43"/>
      <c r="M112" s="43"/>
      <c r="N112" s="43"/>
      <c r="O112" s="43"/>
    </row>
    <row r="113" spans="7:15" ht="23.25" hidden="1" customHeight="1" outlineLevel="1" x14ac:dyDescent="0.25">
      <c r="G113" s="30" t="s">
        <v>23</v>
      </c>
      <c r="H113" s="41" t="s">
        <v>101</v>
      </c>
      <c r="I113" s="42" t="s">
        <v>102</v>
      </c>
      <c r="J113" s="43"/>
      <c r="K113" s="43"/>
      <c r="L113" s="43"/>
      <c r="M113" s="43"/>
      <c r="N113" s="43"/>
      <c r="O113" s="43"/>
    </row>
    <row r="114" spans="7:15" ht="23.25" hidden="1" customHeight="1" outlineLevel="1" x14ac:dyDescent="0.25">
      <c r="G114" s="30"/>
      <c r="H114" s="31" t="s">
        <v>107</v>
      </c>
      <c r="I114" s="32" t="s">
        <v>102</v>
      </c>
      <c r="J114" s="33"/>
      <c r="K114" s="33"/>
      <c r="L114" s="33"/>
      <c r="M114" s="33"/>
      <c r="N114" s="33"/>
      <c r="O114" s="33"/>
    </row>
    <row r="115" spans="7:15" ht="23.25" hidden="1" customHeight="1" outlineLevel="1" x14ac:dyDescent="0.25">
      <c r="G115" s="30"/>
      <c r="H115" s="31" t="s">
        <v>108</v>
      </c>
      <c r="I115" s="32" t="s">
        <v>102</v>
      </c>
      <c r="J115" s="33"/>
      <c r="K115" s="33"/>
      <c r="L115" s="33"/>
      <c r="M115" s="33"/>
      <c r="N115" s="33"/>
      <c r="O115" s="33"/>
    </row>
    <row r="116" spans="7:15" ht="23.25" hidden="1" customHeight="1" outlineLevel="1" x14ac:dyDescent="0.25">
      <c r="G116" s="30"/>
      <c r="H116" s="31" t="s">
        <v>109</v>
      </c>
      <c r="I116" s="32" t="s">
        <v>102</v>
      </c>
      <c r="J116" s="33"/>
      <c r="K116" s="33"/>
      <c r="L116" s="33"/>
      <c r="M116" s="33"/>
      <c r="N116" s="33"/>
      <c r="O116" s="33"/>
    </row>
    <row r="117" spans="7:15" ht="23.25" hidden="1" customHeight="1" outlineLevel="1" x14ac:dyDescent="0.25">
      <c r="G117" s="30"/>
      <c r="H117" s="31" t="s">
        <v>110</v>
      </c>
      <c r="I117" s="32" t="s">
        <v>102</v>
      </c>
      <c r="J117" s="33"/>
      <c r="K117" s="33"/>
      <c r="L117" s="33"/>
      <c r="M117" s="33"/>
      <c r="N117" s="33"/>
      <c r="O117" s="33"/>
    </row>
    <row r="118" spans="7:15" ht="23.25" hidden="1" customHeight="1" outlineLevel="1" x14ac:dyDescent="0.25">
      <c r="G118" s="30" t="s">
        <v>26</v>
      </c>
      <c r="H118" s="41" t="s">
        <v>103</v>
      </c>
      <c r="I118" s="42" t="s">
        <v>104</v>
      </c>
      <c r="J118" s="43"/>
      <c r="K118" s="43"/>
      <c r="L118" s="43"/>
      <c r="M118" s="43"/>
      <c r="N118" s="43"/>
      <c r="O118" s="43"/>
    </row>
    <row r="119" spans="7:15" ht="23.25" hidden="1" customHeight="1" outlineLevel="1" x14ac:dyDescent="0.25">
      <c r="G119" s="30"/>
      <c r="H119" s="31" t="s">
        <v>107</v>
      </c>
      <c r="I119" s="32" t="s">
        <v>104</v>
      </c>
      <c r="J119" s="33"/>
      <c r="K119" s="33"/>
      <c r="L119" s="33"/>
      <c r="M119" s="33"/>
      <c r="N119" s="33"/>
      <c r="O119" s="33"/>
    </row>
    <row r="120" spans="7:15" ht="23.25" hidden="1" customHeight="1" outlineLevel="1" x14ac:dyDescent="0.25">
      <c r="G120" s="30"/>
      <c r="H120" s="31" t="s">
        <v>108</v>
      </c>
      <c r="I120" s="32" t="s">
        <v>104</v>
      </c>
      <c r="J120" s="33"/>
      <c r="K120" s="33"/>
      <c r="L120" s="33"/>
      <c r="M120" s="33"/>
      <c r="N120" s="33"/>
      <c r="O120" s="33"/>
    </row>
    <row r="121" spans="7:15" ht="23.25" hidden="1" customHeight="1" outlineLevel="1" x14ac:dyDescent="0.25">
      <c r="G121" s="30"/>
      <c r="H121" s="31" t="s">
        <v>109</v>
      </c>
      <c r="I121" s="32" t="s">
        <v>104</v>
      </c>
      <c r="J121" s="33"/>
      <c r="K121" s="33"/>
      <c r="L121" s="33"/>
      <c r="M121" s="33"/>
      <c r="N121" s="33"/>
      <c r="O121" s="33"/>
    </row>
    <row r="122" spans="7:15" ht="23.25" hidden="1" customHeight="1" outlineLevel="1" x14ac:dyDescent="0.25">
      <c r="G122" s="30"/>
      <c r="H122" s="31" t="s">
        <v>110</v>
      </c>
      <c r="I122" s="32" t="s">
        <v>104</v>
      </c>
      <c r="J122" s="33"/>
      <c r="K122" s="33"/>
      <c r="L122" s="33"/>
      <c r="M122" s="33"/>
      <c r="N122" s="33"/>
      <c r="O122" s="33"/>
    </row>
    <row r="123" spans="7:15" ht="18" hidden="1" customHeight="1" outlineLevel="1" x14ac:dyDescent="0.25">
      <c r="G123" s="30" t="s">
        <v>32</v>
      </c>
      <c r="H123" s="44" t="s">
        <v>105</v>
      </c>
      <c r="I123" s="39" t="s">
        <v>104</v>
      </c>
      <c r="J123" s="40"/>
      <c r="K123" s="40"/>
      <c r="L123" s="40"/>
      <c r="M123" s="40"/>
      <c r="N123" s="40"/>
      <c r="O123" s="40"/>
    </row>
    <row r="124" spans="7:15" ht="23.25" hidden="1" customHeight="1" outlineLevel="1" x14ac:dyDescent="0.25">
      <c r="G124" s="30"/>
      <c r="H124" s="31" t="s">
        <v>107</v>
      </c>
      <c r="I124" s="32" t="s">
        <v>104</v>
      </c>
      <c r="J124" s="33"/>
      <c r="K124" s="33"/>
      <c r="L124" s="33"/>
      <c r="M124" s="33"/>
      <c r="N124" s="33"/>
      <c r="O124" s="33"/>
    </row>
    <row r="125" spans="7:15" ht="23.25" hidden="1" customHeight="1" outlineLevel="1" x14ac:dyDescent="0.25">
      <c r="G125" s="30"/>
      <c r="H125" s="31" t="s">
        <v>108</v>
      </c>
      <c r="I125" s="32" t="s">
        <v>104</v>
      </c>
      <c r="J125" s="33"/>
      <c r="K125" s="33"/>
      <c r="L125" s="33"/>
      <c r="M125" s="33"/>
      <c r="N125" s="33"/>
      <c r="O125" s="33"/>
    </row>
    <row r="126" spans="7:15" ht="23.25" hidden="1" customHeight="1" outlineLevel="1" x14ac:dyDescent="0.25">
      <c r="G126" s="30"/>
      <c r="H126" s="31" t="s">
        <v>109</v>
      </c>
      <c r="I126" s="32" t="s">
        <v>104</v>
      </c>
      <c r="J126" s="33"/>
      <c r="K126" s="33"/>
      <c r="L126" s="33"/>
      <c r="M126" s="33"/>
      <c r="N126" s="33"/>
      <c r="O126" s="33"/>
    </row>
    <row r="127" spans="7:15" ht="23.25" hidden="1" customHeight="1" outlineLevel="1" x14ac:dyDescent="0.25">
      <c r="G127" s="30"/>
      <c r="H127" s="31" t="s">
        <v>110</v>
      </c>
      <c r="I127" s="32" t="s">
        <v>104</v>
      </c>
      <c r="J127" s="33"/>
      <c r="K127" s="33"/>
      <c r="L127" s="33"/>
      <c r="M127" s="33"/>
      <c r="N127" s="33"/>
      <c r="O127" s="33"/>
    </row>
    <row r="128" spans="7:15" ht="23.25" customHeight="1" collapsed="1" x14ac:dyDescent="0.25"/>
    <row r="129" spans="7:14" ht="23.25" customHeight="1" x14ac:dyDescent="0.25">
      <c r="G129" s="34" t="s">
        <v>111</v>
      </c>
      <c r="H129" s="35"/>
      <c r="I129" s="35"/>
      <c r="J129" s="35"/>
      <c r="K129" s="35"/>
      <c r="L129" s="35"/>
      <c r="M129" s="35"/>
      <c r="N129" s="35"/>
    </row>
    <row r="130" spans="7:14" ht="23.25" customHeight="1" x14ac:dyDescent="0.25">
      <c r="G130" s="34" t="s">
        <v>112</v>
      </c>
      <c r="H130" s="35"/>
      <c r="I130" s="35"/>
      <c r="J130" s="35"/>
      <c r="K130" s="35"/>
      <c r="L130" s="35"/>
      <c r="M130" s="35"/>
      <c r="N130" s="35"/>
    </row>
    <row r="131" spans="7:14" ht="23.25" customHeight="1" x14ac:dyDescent="0.25">
      <c r="G131" s="34" t="s">
        <v>113</v>
      </c>
      <c r="H131" s="35"/>
      <c r="I131" s="35"/>
      <c r="J131" s="35"/>
      <c r="K131" s="35"/>
      <c r="L131" s="35"/>
      <c r="M131" s="35"/>
      <c r="N131" s="35"/>
    </row>
    <row r="132" spans="7:14" ht="23.25" customHeight="1" x14ac:dyDescent="0.25">
      <c r="G132" s="34" t="s">
        <v>114</v>
      </c>
      <c r="H132" s="35"/>
      <c r="I132" s="35"/>
      <c r="J132" s="35"/>
      <c r="K132" s="35"/>
      <c r="L132" s="35"/>
      <c r="M132" s="35"/>
      <c r="N132" s="35"/>
    </row>
    <row r="133" spans="7:14" ht="23.25" customHeight="1" x14ac:dyDescent="0.25"/>
    <row r="134" spans="7:14" ht="23.25" customHeight="1" x14ac:dyDescent="0.25"/>
    <row r="135" spans="7:14" ht="23.25" customHeight="1" x14ac:dyDescent="0.25"/>
    <row r="136" spans="7:14" ht="23.25" customHeight="1" x14ac:dyDescent="0.25"/>
    <row r="137" spans="7:14" ht="23.25" customHeight="1" x14ac:dyDescent="0.25"/>
    <row r="138" spans="7:14" ht="23.25" customHeight="1" x14ac:dyDescent="0.25"/>
    <row r="139" spans="7:14" ht="23.25" customHeight="1" x14ac:dyDescent="0.25"/>
    <row r="140" spans="7:14" ht="23.25" customHeight="1" x14ac:dyDescent="0.25"/>
    <row r="141" spans="7:14" ht="23.25" customHeight="1" x14ac:dyDescent="0.25"/>
    <row r="142" spans="7:14" ht="23.25" customHeight="1" x14ac:dyDescent="0.25"/>
    <row r="143" spans="7:14" ht="23.25" customHeight="1" x14ac:dyDescent="0.25"/>
    <row r="144" spans="7:14" ht="11.25" customHeight="1" x14ac:dyDescent="0.25"/>
    <row r="145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</sheetData>
  <sheetProtection formatColumns="0" formatRows="0" insertRows="0" deleteColumns="0" deleteRows="0" sort="0" autoFilter="0"/>
  <mergeCells count="47">
    <mergeCell ref="G23:H23"/>
    <mergeCell ref="I23:L23"/>
    <mergeCell ref="G8:K8"/>
    <mergeCell ref="G9:K9"/>
    <mergeCell ref="G10:K10"/>
    <mergeCell ref="G11:K11"/>
    <mergeCell ref="G13:K13"/>
    <mergeCell ref="G14:K14"/>
    <mergeCell ref="G18:L18"/>
    <mergeCell ref="G20:H21"/>
    <mergeCell ref="I20:L21"/>
    <mergeCell ref="G22:H22"/>
    <mergeCell ref="I22:L22"/>
    <mergeCell ref="G24:H24"/>
    <mergeCell ref="I24:L24"/>
    <mergeCell ref="G25:H25"/>
    <mergeCell ref="I25:L25"/>
    <mergeCell ref="G26:H26"/>
    <mergeCell ref="I26:L26"/>
    <mergeCell ref="H63:J63"/>
    <mergeCell ref="G27:H27"/>
    <mergeCell ref="I27:L27"/>
    <mergeCell ref="G28:H28"/>
    <mergeCell ref="I28:L28"/>
    <mergeCell ref="G29:H29"/>
    <mergeCell ref="I29:L29"/>
    <mergeCell ref="G30:H30"/>
    <mergeCell ref="I30:L30"/>
    <mergeCell ref="G33:L33"/>
    <mergeCell ref="G36:H36"/>
    <mergeCell ref="G37:L37"/>
    <mergeCell ref="G73:O73"/>
    <mergeCell ref="G75:H76"/>
    <mergeCell ref="I75:I76"/>
    <mergeCell ref="J75:K75"/>
    <mergeCell ref="L75:M75"/>
    <mergeCell ref="N75:O75"/>
    <mergeCell ref="G129:N129"/>
    <mergeCell ref="G130:N130"/>
    <mergeCell ref="G131:N131"/>
    <mergeCell ref="G132:N132"/>
    <mergeCell ref="G77:I77"/>
    <mergeCell ref="H111:O111"/>
    <mergeCell ref="H112:O112"/>
    <mergeCell ref="H113:O113"/>
    <mergeCell ref="H118:O118"/>
    <mergeCell ref="H123:O123"/>
  </mergeCells>
  <dataValidations count="1">
    <dataValidation type="decimal" allowBlank="1" showErrorMessage="1" errorTitle="Ошибка" error="Допускается ввод только неотрицательных чисел!" sqref="J79:O81 J83:O85 J87:O89 J91:O93 J95:O97 J99:O101 J103:O105 J107:O109 J111:O127" xr:uid="{B9C535BA-0743-4240-AA25-82E20185A28E}">
      <formula1>0</formula1>
      <formula2>9.99999999999999E+23</formula2>
    </dataValidation>
  </dataValidations>
  <pageMargins left="0" right="0" top="0.98425196850393704" bottom="0.78740157480314965" header="0.31496062992125984" footer="0.31496062992125984"/>
  <pageSetup scale="85" orientation="landscape" r:id="rId1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раскрытия информации</vt:lpstr>
      <vt:lpstr>FORM_INF_DISCL_vis_flags</vt:lpstr>
      <vt:lpstr>'Форма раскрытия информации'!Заголовки_для_печати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2023-04-24T12:39:15Z</cp:lastPrinted>
  <dcterms:created xsi:type="dcterms:W3CDTF">2023-04-24T12:36:15Z</dcterms:created>
  <dcterms:modified xsi:type="dcterms:W3CDTF">2023-04-24T12:39:18Z</dcterms:modified>
</cp:coreProperties>
</file>